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codeName="ThisWorkbook"/>
  <mc:AlternateContent xmlns:mc="http://schemas.openxmlformats.org/markup-compatibility/2006">
    <mc:Choice Requires="x15">
      <x15ac:absPath xmlns:x15ac="http://schemas.microsoft.com/office/spreadsheetml/2010/11/ac" url="https://environnementqc.sharepoint.com/sites/Team_BECGarantiesfinancires/Documents partages/General/Gabarits et procédures/Procédures/Fiducies/Paramètres financiers/2025/Versions en ligne/"/>
    </mc:Choice>
  </mc:AlternateContent>
  <xr:revisionPtr revIDLastSave="0" documentId="8_{46397753-9236-4825-8C5D-472CD9EFC4DE}" xr6:coauthVersionLast="47" xr6:coauthVersionMax="47" xr10:uidLastSave="{00000000-0000-0000-0000-000000000000}"/>
  <bookViews>
    <workbookView xWindow="-38520" yWindow="-3945" windowWidth="38640" windowHeight="21240" xr2:uid="{00000000-000D-0000-FFFF-FFFF00000000}"/>
  </bookViews>
  <sheets>
    <sheet name="Calcul de la contribution" sheetId="1" r:id="rId1"/>
  </sheets>
  <definedNames>
    <definedName name="solver_adj" localSheetId="0" hidden="1">'Calcul de la contribution'!$C$17</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'Calcul de la contribution'!$I$84</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1" l="1"/>
  <c r="K24" i="1" s="1"/>
  <c r="K25" i="1" s="1"/>
  <c r="K26" i="1" s="1"/>
  <c r="K27" i="1" s="1"/>
  <c r="K28" i="1" s="1"/>
  <c r="K29" i="1" s="1"/>
  <c r="K30" i="1" s="1"/>
  <c r="K31" i="1" s="1"/>
  <c r="K32" i="1" s="1"/>
  <c r="K33" i="1" s="1"/>
  <c r="K34" i="1" s="1"/>
  <c r="K35" i="1" s="1"/>
  <c r="K36" i="1" s="1"/>
  <c r="K37" i="1" s="1"/>
  <c r="K38" i="1" s="1"/>
  <c r="K39" i="1" s="1"/>
  <c r="K40" i="1" s="1"/>
  <c r="K41" i="1" s="1"/>
  <c r="K42" i="1" s="1"/>
  <c r="K43" i="1" s="1"/>
  <c r="K44" i="1" s="1"/>
  <c r="K45" i="1" s="1"/>
  <c r="G55" i="1" s="1"/>
  <c r="C12" i="1"/>
  <c r="C18" i="1"/>
  <c r="D23" i="1"/>
  <c r="J23" i="1"/>
  <c r="B23" i="1"/>
  <c r="F47" i="1"/>
  <c r="C16" i="1" l="1"/>
  <c r="C19" i="1" s="1"/>
  <c r="E23" i="1"/>
  <c r="J24" i="1"/>
  <c r="J25" i="1" s="1"/>
  <c r="J26" i="1" s="1"/>
  <c r="J27" i="1" s="1"/>
  <c r="J28" i="1" s="1"/>
  <c r="J29" i="1" s="1"/>
  <c r="J30" i="1" s="1"/>
  <c r="J31" i="1" s="1"/>
  <c r="J32" i="1" s="1"/>
  <c r="J33" i="1" s="1"/>
  <c r="J34" i="1" s="1"/>
  <c r="J35" i="1" s="1"/>
  <c r="J36" i="1" s="1"/>
  <c r="J37" i="1" s="1"/>
  <c r="J38" i="1" s="1"/>
  <c r="J39" i="1" s="1"/>
  <c r="J40" i="1" s="1"/>
  <c r="J41" i="1" s="1"/>
  <c r="J42" i="1" s="1"/>
  <c r="J43" i="1" s="1"/>
  <c r="J44" i="1" s="1"/>
  <c r="J45" i="1" s="1"/>
  <c r="F55" i="1" s="1"/>
  <c r="B24" i="1"/>
  <c r="B25" i="1" s="1"/>
  <c r="B26" i="1" s="1"/>
  <c r="B27" i="1" s="1"/>
  <c r="B28" i="1" s="1"/>
  <c r="B29" i="1" s="1"/>
  <c r="B30" i="1" s="1"/>
  <c r="B31" i="1" s="1"/>
  <c r="B32" i="1" s="1"/>
  <c r="B33" i="1" s="1"/>
  <c r="B34" i="1" s="1"/>
  <c r="B35" i="1" s="1"/>
  <c r="B36" i="1" s="1"/>
  <c r="B37" i="1" s="1"/>
  <c r="B38" i="1" s="1"/>
  <c r="B39" i="1" s="1"/>
  <c r="B40" i="1" s="1"/>
  <c r="B41" i="1" s="1"/>
  <c r="B42" i="1" s="1"/>
  <c r="B43" i="1" s="1"/>
  <c r="B44" i="1" s="1"/>
  <c r="B45"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A56" i="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C38" i="1" l="1"/>
  <c r="C30" i="1"/>
  <c r="C45" i="1"/>
  <c r="C44" i="1"/>
  <c r="C28" i="1"/>
  <c r="C31" i="1"/>
  <c r="C39" i="1"/>
  <c r="C37" i="1"/>
  <c r="C29" i="1"/>
  <c r="C36" i="1"/>
  <c r="C43" i="1"/>
  <c r="C35" i="1"/>
  <c r="C27" i="1"/>
  <c r="C42" i="1"/>
  <c r="C34" i="1"/>
  <c r="C26" i="1"/>
  <c r="C41" i="1"/>
  <c r="C33" i="1"/>
  <c r="C40" i="1"/>
  <c r="C32" i="1"/>
  <c r="C25" i="1"/>
  <c r="C24" i="1"/>
  <c r="C23" i="1"/>
  <c r="F56" i="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H23" i="1" l="1"/>
  <c r="D24" i="1" s="1"/>
  <c r="E24" i="1" s="1"/>
  <c r="C47" i="1"/>
  <c r="G47" i="1"/>
  <c r="H24" i="1" l="1"/>
  <c r="D25" i="1" s="1"/>
  <c r="E25" i="1" s="1"/>
  <c r="H25" i="1" l="1"/>
  <c r="D26" i="1" l="1"/>
  <c r="E26" i="1" s="1"/>
  <c r="H26" i="1" l="1"/>
  <c r="D27" i="1" l="1"/>
  <c r="E27" i="1" s="1"/>
  <c r="H27" i="1" s="1"/>
  <c r="D28" i="1" l="1"/>
  <c r="E28" i="1" s="1"/>
  <c r="H28" i="1" l="1"/>
  <c r="D29" i="1" l="1"/>
  <c r="E29" i="1" l="1"/>
  <c r="H29" i="1" s="1"/>
  <c r="D30" i="1" l="1"/>
  <c r="E30" i="1" s="1"/>
  <c r="H30" i="1" s="1"/>
  <c r="D31" i="1" l="1"/>
  <c r="E31" i="1" l="1"/>
  <c r="H31" i="1" s="1"/>
  <c r="D32" i="1" l="1"/>
  <c r="E32" i="1" s="1"/>
  <c r="H32" i="1" s="1"/>
  <c r="D33" i="1" s="1"/>
  <c r="E33" i="1" l="1"/>
  <c r="H33" i="1" s="1"/>
  <c r="D34" i="1" s="1"/>
  <c r="E34" i="1" l="1"/>
  <c r="H34" i="1" s="1"/>
  <c r="D35" i="1" s="1"/>
  <c r="E35" i="1" l="1"/>
  <c r="H35" i="1" s="1"/>
  <c r="D36" i="1" s="1"/>
  <c r="E36" i="1" l="1"/>
  <c r="H36" i="1" s="1"/>
  <c r="D37" i="1" s="1"/>
  <c r="E37" i="1" l="1"/>
  <c r="H37" i="1" s="1"/>
  <c r="D38" i="1" s="1"/>
  <c r="E38" i="1" l="1"/>
  <c r="H38" i="1" s="1"/>
  <c r="D39" i="1" s="1"/>
  <c r="E39" i="1" l="1"/>
  <c r="H39" i="1" s="1"/>
  <c r="D40" i="1" s="1"/>
  <c r="E40" i="1" l="1"/>
  <c r="H40" i="1" s="1"/>
  <c r="D41" i="1" s="1"/>
  <c r="E41" i="1" l="1"/>
  <c r="H41" i="1" s="1"/>
  <c r="D42" i="1" s="1"/>
  <c r="E42" i="1" l="1"/>
  <c r="H42" i="1" s="1"/>
  <c r="D43" i="1" s="1"/>
  <c r="E43" i="1" l="1"/>
  <c r="H43" i="1" s="1"/>
  <c r="D44" i="1" s="1"/>
  <c r="E44" i="1" l="1"/>
  <c r="H44" i="1" s="1"/>
  <c r="D45" i="1" s="1"/>
  <c r="E45" i="1" s="1"/>
  <c r="E47" i="1" s="1"/>
  <c r="D47" i="1" l="1"/>
  <c r="H45" i="1" l="1"/>
  <c r="C55" i="1" s="1"/>
  <c r="H55" i="1" l="1"/>
  <c r="D55" i="1" s="1"/>
  <c r="E55" i="1" s="1"/>
  <c r="I55" i="1" l="1"/>
  <c r="C56" i="1" l="1"/>
  <c r="G56" i="1"/>
  <c r="H56" i="1" s="1"/>
  <c r="D56" i="1" s="1"/>
  <c r="E56" i="1" l="1"/>
  <c r="I56" i="1" l="1"/>
  <c r="G57" i="1" s="1"/>
  <c r="C57" i="1" l="1"/>
  <c r="H57" i="1"/>
  <c r="D57" i="1" l="1"/>
  <c r="E57" i="1" s="1"/>
  <c r="I57" i="1" s="1"/>
  <c r="G58" i="1" s="1"/>
  <c r="C58" i="1" l="1"/>
  <c r="H58" i="1"/>
  <c r="D58" i="1" l="1"/>
  <c r="E58" i="1" s="1"/>
  <c r="I58" i="1" l="1"/>
  <c r="G59" i="1" s="1"/>
  <c r="H59" i="1" s="1"/>
  <c r="C59" i="1" l="1"/>
  <c r="D59" i="1" s="1"/>
  <c r="E59" i="1" s="1"/>
  <c r="I59" i="1" l="1"/>
  <c r="G60" i="1" s="1"/>
  <c r="C60" i="1" l="1"/>
  <c r="H60" i="1"/>
  <c r="D60" i="1" l="1"/>
  <c r="E60" i="1" s="1"/>
  <c r="I60" i="1" l="1"/>
  <c r="G61" i="1" s="1"/>
  <c r="H61" i="1" s="1"/>
  <c r="C61" i="1" l="1"/>
  <c r="D61" i="1" s="1"/>
  <c r="E61" i="1" s="1"/>
  <c r="I61" i="1" l="1"/>
  <c r="G62" i="1" s="1"/>
  <c r="H62" i="1" s="1"/>
  <c r="C62" i="1" l="1"/>
  <c r="D62" i="1" s="1"/>
  <c r="E62" i="1" s="1"/>
  <c r="I62" i="1" l="1"/>
  <c r="G63" i="1" s="1"/>
  <c r="H63" i="1" s="1"/>
  <c r="C63" i="1" l="1"/>
  <c r="D63" i="1" s="1"/>
  <c r="E63" i="1" l="1"/>
  <c r="I63" i="1" s="1"/>
  <c r="G64" i="1" s="1"/>
  <c r="H64" i="1" s="1"/>
  <c r="C64" i="1" l="1"/>
  <c r="D64" i="1" s="1"/>
  <c r="E64" i="1" l="1"/>
  <c r="I64" i="1" s="1"/>
  <c r="G65" i="1" l="1"/>
  <c r="H65" i="1" s="1"/>
  <c r="C65" i="1"/>
  <c r="D65" i="1" l="1"/>
  <c r="E65" i="1" s="1"/>
  <c r="I65" i="1" s="1"/>
  <c r="G66" i="1" s="1"/>
  <c r="H66" i="1" s="1"/>
  <c r="C66" i="1" l="1"/>
  <c r="D66" i="1" s="1"/>
  <c r="E66" i="1" s="1"/>
  <c r="I66" i="1" l="1"/>
  <c r="C67" i="1" l="1"/>
  <c r="G67" i="1"/>
  <c r="H67" i="1" l="1"/>
  <c r="D67" i="1" s="1"/>
  <c r="E67" i="1" s="1"/>
  <c r="I67" i="1" l="1"/>
  <c r="C68" i="1" l="1"/>
  <c r="G68" i="1"/>
  <c r="H68" i="1" l="1"/>
  <c r="D68" i="1" s="1"/>
  <c r="E68" i="1" l="1"/>
  <c r="I68" i="1" s="1"/>
  <c r="C69" i="1" l="1"/>
  <c r="G69" i="1"/>
  <c r="H69" i="1" l="1"/>
  <c r="D69" i="1" s="1"/>
  <c r="E69" i="1" s="1"/>
  <c r="I69" i="1" l="1"/>
  <c r="C70" i="1" l="1"/>
  <c r="G70" i="1"/>
  <c r="H70" i="1" l="1"/>
  <c r="D70" i="1" s="1"/>
  <c r="E70" i="1" s="1"/>
  <c r="I70" i="1" l="1"/>
  <c r="C71" i="1" l="1"/>
  <c r="G71" i="1"/>
  <c r="H71" i="1" l="1"/>
  <c r="D71" i="1" s="1"/>
  <c r="E71" i="1" s="1"/>
  <c r="I71" i="1" l="1"/>
  <c r="C72" i="1" l="1"/>
  <c r="G72" i="1"/>
  <c r="H72" i="1" l="1"/>
  <c r="D72" i="1" s="1"/>
  <c r="E72" i="1" s="1"/>
  <c r="I72" i="1" s="1"/>
  <c r="C73" i="1" s="1"/>
  <c r="G73" i="1" l="1"/>
  <c r="H73" i="1" l="1"/>
  <c r="D73" i="1" s="1"/>
  <c r="E73" i="1" l="1"/>
  <c r="I73" i="1" s="1"/>
  <c r="C74" i="1" l="1"/>
  <c r="G74" i="1"/>
  <c r="H74" i="1" l="1"/>
  <c r="D74" i="1" s="1"/>
  <c r="E74" i="1" s="1"/>
  <c r="I74" i="1" l="1"/>
  <c r="C75" i="1" l="1"/>
  <c r="G75" i="1"/>
  <c r="H75" i="1" l="1"/>
  <c r="D75" i="1" s="1"/>
  <c r="E75" i="1" s="1"/>
  <c r="I75" i="1" l="1"/>
  <c r="C76" i="1" l="1"/>
  <c r="G76" i="1"/>
  <c r="H76" i="1" l="1"/>
  <c r="D76" i="1" s="1"/>
  <c r="E76" i="1" s="1"/>
  <c r="I76" i="1" l="1"/>
  <c r="C77" i="1" l="1"/>
  <c r="G77" i="1"/>
  <c r="H77" i="1" l="1"/>
  <c r="D77" i="1" s="1"/>
  <c r="E77" i="1" s="1"/>
  <c r="I77" i="1" l="1"/>
  <c r="C78" i="1" l="1"/>
  <c r="G78" i="1"/>
  <c r="H78" i="1" l="1"/>
  <c r="D78" i="1" s="1"/>
  <c r="E78" i="1" s="1"/>
  <c r="I78" i="1" s="1"/>
  <c r="C79" i="1" l="1"/>
  <c r="G79" i="1"/>
  <c r="H79" i="1" l="1"/>
  <c r="D79" i="1" s="1"/>
  <c r="E79" i="1" s="1"/>
  <c r="I79" i="1" l="1"/>
  <c r="C80" i="1" s="1"/>
  <c r="G80" i="1"/>
  <c r="H80" i="1" l="1"/>
  <c r="D80" i="1" s="1"/>
  <c r="E80" i="1" l="1"/>
  <c r="I80" i="1" s="1"/>
  <c r="C81" i="1" l="1"/>
  <c r="G81" i="1"/>
  <c r="H81" i="1" l="1"/>
  <c r="D81" i="1" s="1"/>
  <c r="E81" i="1" s="1"/>
  <c r="I81" i="1" l="1"/>
  <c r="C82" i="1" l="1"/>
  <c r="G82" i="1"/>
  <c r="H82" i="1" l="1"/>
  <c r="D82" i="1" s="1"/>
  <c r="E82" i="1" s="1"/>
  <c r="I82" i="1" l="1"/>
  <c r="C83" i="1" l="1"/>
  <c r="G83" i="1"/>
  <c r="H83" i="1" l="1"/>
  <c r="D83" i="1" s="1"/>
  <c r="E83" i="1" s="1"/>
  <c r="I83" i="1" l="1"/>
  <c r="C84" i="1" l="1"/>
  <c r="G84" i="1"/>
  <c r="H84" i="1" s="1"/>
  <c r="H85" i="1" s="1"/>
  <c r="D84" i="1" l="1"/>
  <c r="D85" i="1" l="1"/>
  <c r="E84" i="1"/>
  <c r="I84" i="1" s="1"/>
</calcChain>
</file>

<file path=xl/sharedStrings.xml><?xml version="1.0" encoding="utf-8"?>
<sst xmlns="http://schemas.openxmlformats.org/spreadsheetml/2006/main" count="63" uniqueCount="55">
  <si>
    <t xml:space="preserve">  FORMULAIRE DE RÉVISION DE LA CONTRIBUTION À LA FIDUCIE
(À joindre à votre révision de contribution en version Excel)</t>
  </si>
  <si>
    <t>*Pour toutes questions concernant ce formulaire, vous pouvez contacter l'adresse :</t>
  </si>
  <si>
    <t>garanties.fiducies@environnement.gouv.qc.ca</t>
  </si>
  <si>
    <t>Paramètres financiers</t>
  </si>
  <si>
    <t>Modalités de saisie des paramètres financiers</t>
  </si>
  <si>
    <t>Solde au début (0$ si nouvelle fiducie)</t>
  </si>
  <si>
    <t>Saisir le solde à la fiducie du précédent exercice complet (Exercice précédant l'année d'évaluation des CGPF).
Cette valeur doit être confirmée par les états financiers les plus récents de la fiducie.</t>
  </si>
  <si>
    <t xml:space="preserve">Coût annuel de gestion postfermeture (CGPF) </t>
  </si>
  <si>
    <t>Saisir le coût de gestion postfermeture identifié au rapport de révision de la contribution.</t>
  </si>
  <si>
    <t>Année d'évaluation des CGPF</t>
  </si>
  <si>
    <t>Saisir l'année dans laquelle les CGPF ont été évalués.</t>
  </si>
  <si>
    <t>Frais fiduciaires et 
identification de la méthode de projection</t>
  </si>
  <si>
    <t>Saisir le coûts des frais fiduciaires pour le dernier exercice complet. Il est à noter que les frais fiduciaires imputés à la fiducie doivent inclure les taxes (TPS et TVQ).
Les frais fiduciaires annuels sont normalement à la charge de l'exploitant en période d'exploitation et à la charge de la fiducie en période postfermeture. S'ils sont déboursés par la fiducie en période d'exploitation, ils doivent être provisionnés à la colonne G, ils sont déductibles d'impôt. Sinon, laisser à zéro.</t>
  </si>
  <si>
    <t>Méthode 1</t>
  </si>
  <si>
    <r>
      <rPr>
        <b/>
        <sz val="10"/>
        <rFont val="Arial"/>
        <family val="2"/>
      </rPr>
      <t xml:space="preserve">Méthode 1 : </t>
    </r>
    <r>
      <rPr>
        <sz val="10"/>
        <rFont val="Arial"/>
        <family val="2"/>
      </rPr>
      <t>Projection à l'inflation des frais actuellement déboursés ;</t>
    </r>
    <r>
      <rPr>
        <b/>
        <sz val="10"/>
        <rFont val="Arial"/>
        <family val="2"/>
      </rPr>
      <t xml:space="preserve">
Méthode 2 :</t>
    </r>
    <r>
      <rPr>
        <sz val="10"/>
        <rFont val="Arial"/>
        <family val="2"/>
      </rPr>
      <t xml:space="preserve"> Taux recommandé par le MELCCFP.  Pour chaque exercice, un taux de 0,5 % est appliqué au solde de fin de l’exercice précédent.</t>
    </r>
  </si>
  <si>
    <t xml:space="preserve">Taux d'inflation </t>
  </si>
  <si>
    <t>La Banque du Canada vise à maintenir l’inflation à 2 %, soit au point médian d’une fourchette cible allant de 1 à 3 %.</t>
  </si>
  <si>
    <t>Taux de croissance en période d'exploitation</t>
  </si>
  <si>
    <t>Moyenne des taux de rendements réalisés pendant une période significative ou 1,5 % si aucun historique disponible. Il est recommandé de multiplier ce taux par le ratio Placements/Actifs afin de considérer qu'une portion des sommes en fiducie n'est pas investie.</t>
  </si>
  <si>
    <t>Taux de croissance en période postfermeture</t>
  </si>
  <si>
    <t>En période postfermeture, comme aucune contribution additionnelle n'est possible, les placements réalisés devraient avoir comme objectif principal de maintenir la valeur économique du patrimoine en fiducie en couvrant l'inflation tout en limitant la prise de risque.</t>
  </si>
  <si>
    <t>Taux d'imposition</t>
  </si>
  <si>
    <t xml:space="preserve">Si la fiducie n'est pas imposée, incrire 0%. Si la fiducie est imposable, inscrire 26,5%). </t>
  </si>
  <si>
    <t>Durée de vie résiduelle (an)</t>
  </si>
  <si>
    <t>Sert à calculer l'activité annuelle.</t>
  </si>
  <si>
    <r>
      <t>Capacité résiduelle (m</t>
    </r>
    <r>
      <rPr>
        <b/>
        <vertAlign val="superscript"/>
        <sz val="10"/>
        <rFont val="Arial"/>
        <family val="2"/>
      </rPr>
      <t>3</t>
    </r>
    <r>
      <rPr>
        <b/>
        <sz val="10"/>
        <rFont val="Arial"/>
        <family val="2"/>
      </rPr>
      <t>)</t>
    </r>
  </si>
  <si>
    <t>Doit correspondre à la valeur inscrite au rapport de volumétrie de l'expert indépendant. (Capacité d'enfouissement autorisée par le(s) décret(s) moins enfouissements réalisés).</t>
  </si>
  <si>
    <r>
      <t>Activité annuelle (m</t>
    </r>
    <r>
      <rPr>
        <b/>
        <vertAlign val="superscript"/>
        <sz val="10"/>
        <rFont val="Arial"/>
        <family val="2"/>
      </rPr>
      <t>3</t>
    </r>
    <r>
      <rPr>
        <b/>
        <sz val="10"/>
        <rFont val="Arial"/>
        <family val="2"/>
      </rPr>
      <t>)</t>
    </r>
  </si>
  <si>
    <t>Enfouissement annuel moyen pendant la durée de l'exploitation - Calculé automatiquement en fonction de la durée de vie résiduelle et de la capacité résiduelle.</t>
  </si>
  <si>
    <r>
      <t>Contribution unitaire $/m</t>
    </r>
    <r>
      <rPr>
        <b/>
        <vertAlign val="superscript"/>
        <sz val="10"/>
        <rFont val="Arial"/>
        <family val="2"/>
      </rPr>
      <t>3</t>
    </r>
  </si>
  <si>
    <r>
      <t>Calcul de la contribution à l'aide de l'outil d'analyse de scénarios :</t>
    </r>
    <r>
      <rPr>
        <sz val="10"/>
        <rFont val="Arial"/>
        <family val="2"/>
      </rPr>
      <t xml:space="preserve">
Dans l'onglet "Données", sélectionner l'option "Analyse scénarios - Valeur cible" ;
Le champ "Cellule à définir" doit être le nom de la cellule contenant le solde de fin de la période postfermeture (année 30. Ex : IJ83), la "Valeur à atteindre" doit être de 0 et la "Cellule à modifier" doit être la contribution unitaire (C16).</t>
    </r>
    <r>
      <rPr>
        <b/>
        <sz val="10"/>
        <rFont val="Arial"/>
        <family val="2"/>
      </rPr>
      <t xml:space="preserve">
</t>
    </r>
    <r>
      <rPr>
        <sz val="10"/>
        <rFont val="Arial"/>
        <family val="2"/>
      </rPr>
      <t>Presser sur "OK" et vérifier que le solde de fin de fin au terme de la période postfermeture est de 0.</t>
    </r>
  </si>
  <si>
    <r>
      <t>Contribution unitaire $/m</t>
    </r>
    <r>
      <rPr>
        <b/>
        <vertAlign val="superscript"/>
        <sz val="10"/>
        <rFont val="Arial"/>
        <family val="2"/>
      </rPr>
      <t>3</t>
    </r>
    <r>
      <rPr>
        <b/>
        <sz val="10"/>
        <rFont val="Arial"/>
        <family val="2"/>
      </rPr>
      <t xml:space="preserve"> (cenne près)</t>
    </r>
  </si>
  <si>
    <t>Calculé automatiquement en fonction de la contribution unitaire.</t>
  </si>
  <si>
    <t>Contribution annuelle</t>
  </si>
  <si>
    <t>Calculé automatiquement en fonction de la contribution unitaire et de l'activité annuelle.</t>
  </si>
  <si>
    <t>PÉRIODE D'EXPLOITATION - CALCUL DE LA CAPITALISATION</t>
  </si>
  <si>
    <t>Année</t>
  </si>
  <si>
    <t>Date</t>
  </si>
  <si>
    <t>PMT au fond</t>
  </si>
  <si>
    <t>Intérêts</t>
  </si>
  <si>
    <t>Impôts</t>
  </si>
  <si>
    <t>Contribution
forfaitaire</t>
  </si>
  <si>
    <t>Fr.fiduciaires</t>
  </si>
  <si>
    <t>Solde fin</t>
  </si>
  <si>
    <t>CGPF
indexés</t>
  </si>
  <si>
    <t>Fr.fiduciaires
projetés</t>
  </si>
  <si>
    <t>Important !</t>
  </si>
  <si>
    <t>Le revenu d'intérêt annuel est calculé en considérant que le versement de la contribution est réalisé en fin de période (La contribution ne génère donc pas d'intérêts 
dans l'année du versement).</t>
  </si>
  <si>
    <t xml:space="preserve">Si la dernière année d'exploitation est incomplète (moins de 12 mois), il faut ajuster le volume comblé cette année.
Dans ce scénario, le revenu d'intérêt se calcule au prorata en fonction de la durée de la période d'exploitation de l'année (ex 6 mois = 1/2). </t>
  </si>
  <si>
    <t>PÉRIODE POSTFERMETURE - CALCUL DU DÉCAISSEMENT</t>
  </si>
  <si>
    <t>Solde début</t>
  </si>
  <si>
    <t>Retraits totaux</t>
  </si>
  <si>
    <t>Le revenu d'intérêt annuel est calculé sur le solde au début de l'année moins les CGPF de l'année et les frais fiduciaires de l'année.</t>
  </si>
  <si>
    <t xml:space="preserve">Si la première année de postfermeture est incomplète (moins de 12 mois), ajuster les intérêts générés et les CGPF au prorata (ex 6 mois = 1/2). 
     Ne pas oublier que la période de postfermeture doit totalisé 30 années complètes. </t>
  </si>
  <si>
    <t>Si la dernière année de postfermeture est incomplète (moins de 12 mois), ajuster les intérêts générés et les CGPF au prorata (ex 6 mois =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</si>
</sst>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 &quot;$&quot;_);\(#,##0\ &quot;$&quot;\)"/>
    <numFmt numFmtId="165" formatCode="#,##0.00\ &quot;$&quot;_);[Red]\(#,##0.00\ &quot;$&quot;\)"/>
    <numFmt numFmtId="166" formatCode="_ * #,##0.00_)\ &quot;$&quot;_ ;_ * \(#,##0.00\)\ &quot;$&quot;_ ;_ * &quot;-&quot;??_)\ &quot;$&quot;_ ;_ @_ "/>
    <numFmt numFmtId="167" formatCode="#,##0\ &quot;$&quot;"/>
    <numFmt numFmtId="168" formatCode="#,##0.000000\ &quot;$&quot;"/>
    <numFmt numFmtId="169" formatCode="0.0"/>
    <numFmt numFmtId="170" formatCode="0.0%"/>
    <numFmt numFmtId="171" formatCode="#,##0.00\ &quot;$&quot;"/>
  </numFmts>
  <fonts count="14">
    <font>
      <sz val="10"/>
      <name val="Arial"/>
    </font>
    <font>
      <sz val="10"/>
      <name val="Arial"/>
      <family val="2"/>
    </font>
    <font>
      <b/>
      <sz val="10"/>
      <name val="Arial"/>
      <family val="2"/>
    </font>
    <font>
      <sz val="8"/>
      <name val="Arial"/>
      <family val="2"/>
    </font>
    <font>
      <b/>
      <sz val="12"/>
      <name val="Arial"/>
      <family val="2"/>
    </font>
    <font>
      <sz val="18"/>
      <name val="Arial"/>
      <family val="2"/>
    </font>
    <font>
      <b/>
      <vertAlign val="superscript"/>
      <sz val="10"/>
      <name val="Arial"/>
      <family val="2"/>
    </font>
    <font>
      <b/>
      <sz val="10"/>
      <color rgb="FFFF0000"/>
      <name val="Arial"/>
      <family val="2"/>
    </font>
    <font>
      <b/>
      <u/>
      <sz val="12"/>
      <name val="Arial"/>
      <family val="2"/>
    </font>
    <font>
      <sz val="12"/>
      <name val="Calibri"/>
      <family val="2"/>
    </font>
    <font>
      <u/>
      <sz val="10"/>
      <color theme="10"/>
      <name val="Arial"/>
      <family val="2"/>
    </font>
    <font>
      <b/>
      <u/>
      <sz val="10"/>
      <color theme="10"/>
      <name val="Arial"/>
      <family val="2"/>
    </font>
    <font>
      <b/>
      <sz val="16"/>
      <color theme="0"/>
      <name val="Arial"/>
      <family val="2"/>
    </font>
    <font>
      <b/>
      <sz val="20"/>
      <color theme="0"/>
      <name val="Arial"/>
      <family val="2"/>
    </font>
  </fonts>
  <fills count="6">
    <fill>
      <patternFill patternType="none"/>
    </fill>
    <fill>
      <patternFill patternType="gray125"/>
    </fill>
    <fill>
      <patternFill patternType="solid">
        <fgColor theme="2" tint="-9.9978637043366805E-2"/>
        <bgColor indexed="64"/>
      </patternFill>
    </fill>
    <fill>
      <patternFill patternType="solid">
        <fgColor theme="9" tint="0.59999389629810485"/>
        <bgColor indexed="64"/>
      </patternFill>
    </fill>
    <fill>
      <patternFill patternType="solid">
        <fgColor rgb="FF005DA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166"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71">
    <xf numFmtId="0" fontId="0" fillId="0" borderId="0" xfId="0"/>
    <xf numFmtId="0" fontId="2" fillId="0" borderId="1" xfId="0" applyFont="1" applyBorder="1" applyAlignment="1">
      <alignment horizontal="center"/>
    </xf>
    <xf numFmtId="167" fontId="0" fillId="0" borderId="1" xfId="0" applyNumberFormat="1" applyBorder="1"/>
    <xf numFmtId="167" fontId="0" fillId="0" borderId="0" xfId="0" applyNumberFormat="1"/>
    <xf numFmtId="0" fontId="2" fillId="0" borderId="0" xfId="0" applyFont="1"/>
    <xf numFmtId="168" fontId="2" fillId="0" borderId="0" xfId="0" applyNumberFormat="1" applyFont="1"/>
    <xf numFmtId="167" fontId="2" fillId="0" borderId="0" xfId="0" applyNumberFormat="1" applyFont="1"/>
    <xf numFmtId="0" fontId="0" fillId="2" borderId="0" xfId="0" applyFill="1"/>
    <xf numFmtId="166" fontId="0" fillId="0" borderId="0" xfId="1" applyFont="1"/>
    <xf numFmtId="164" fontId="2" fillId="0" borderId="0" xfId="0" applyNumberFormat="1"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xf>
    <xf numFmtId="0" fontId="2" fillId="0" borderId="16" xfId="0" applyFont="1" applyBorder="1" applyAlignment="1">
      <alignment vertical="center"/>
    </xf>
    <xf numFmtId="0" fontId="5" fillId="0" borderId="0" xfId="0" applyFont="1"/>
    <xf numFmtId="10" fontId="2" fillId="0" borderId="14" xfId="0" applyNumberFormat="1" applyFont="1" applyBorder="1" applyAlignment="1">
      <alignment horizontal="center" vertical="center"/>
    </xf>
    <xf numFmtId="0" fontId="2" fillId="0" borderId="11" xfId="0" applyFont="1" applyBorder="1" applyAlignment="1">
      <alignment vertical="center"/>
    </xf>
    <xf numFmtId="0" fontId="2" fillId="0" borderId="4" xfId="0" applyFont="1" applyBorder="1" applyAlignment="1">
      <alignment vertical="center"/>
    </xf>
    <xf numFmtId="3" fontId="0" fillId="0" borderId="1" xfId="0" applyNumberFormat="1" applyBorder="1"/>
    <xf numFmtId="0" fontId="2" fillId="0" borderId="0" xfId="0" applyFont="1" applyAlignment="1">
      <alignment wrapText="1"/>
    </xf>
    <xf numFmtId="0" fontId="2" fillId="0" borderId="17" xfId="0" applyFont="1" applyBorder="1" applyAlignment="1">
      <alignment vertical="center"/>
    </xf>
    <xf numFmtId="167" fontId="2" fillId="0" borderId="7" xfId="0" applyNumberFormat="1" applyFont="1" applyBorder="1"/>
    <xf numFmtId="0" fontId="4" fillId="0" borderId="0" xfId="0" applyFont="1"/>
    <xf numFmtId="3" fontId="2" fillId="0" borderId="14" xfId="0" applyNumberFormat="1" applyFont="1" applyBorder="1" applyAlignment="1">
      <alignment horizontal="center" vertical="center"/>
    </xf>
    <xf numFmtId="171" fontId="2" fillId="0" borderId="14" xfId="0" applyNumberFormat="1" applyFont="1" applyBorder="1" applyAlignment="1">
      <alignment horizontal="center" vertical="center"/>
    </xf>
    <xf numFmtId="0" fontId="2" fillId="0" borderId="18" xfId="0" applyFont="1" applyBorder="1" applyAlignment="1">
      <alignment vertical="center"/>
    </xf>
    <xf numFmtId="0" fontId="2" fillId="0" borderId="6" xfId="0" applyFont="1" applyBorder="1" applyAlignment="1">
      <alignment vertical="center"/>
    </xf>
    <xf numFmtId="167" fontId="2" fillId="0" borderId="19" xfId="0" applyNumberFormat="1" applyFont="1" applyBorder="1" applyAlignment="1">
      <alignment horizontal="center" vertical="center"/>
    </xf>
    <xf numFmtId="167" fontId="2" fillId="2" borderId="12" xfId="0" applyNumberFormat="1" applyFont="1" applyFill="1" applyBorder="1" applyAlignment="1">
      <alignment horizontal="center" vertical="center"/>
    </xf>
    <xf numFmtId="167" fontId="0" fillId="2" borderId="1" xfId="0" applyNumberFormat="1" applyFill="1" applyBorder="1"/>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10" fontId="2" fillId="2" borderId="14" xfId="0" applyNumberFormat="1" applyFont="1" applyFill="1" applyBorder="1" applyAlignment="1">
      <alignment horizontal="center" vertical="center"/>
    </xf>
    <xf numFmtId="170" fontId="2" fillId="2" borderId="14" xfId="2" applyNumberFormat="1" applyFont="1" applyFill="1" applyBorder="1" applyAlignment="1">
      <alignment horizontal="center" vertical="center"/>
    </xf>
    <xf numFmtId="169" fontId="2" fillId="2" borderId="14" xfId="0" applyNumberFormat="1" applyFont="1" applyFill="1" applyBorder="1" applyAlignment="1">
      <alignment horizontal="center" vertical="center"/>
    </xf>
    <xf numFmtId="3" fontId="2" fillId="2" borderId="14" xfId="0" applyNumberFormat="1" applyFont="1" applyFill="1" applyBorder="1" applyAlignment="1">
      <alignment horizontal="center" vertical="center"/>
    </xf>
    <xf numFmtId="168" fontId="2" fillId="2" borderId="14" xfId="0" applyNumberFormat="1" applyFont="1" applyFill="1" applyBorder="1" applyAlignment="1">
      <alignment horizontal="center" vertical="center"/>
    </xf>
    <xf numFmtId="167" fontId="0" fillId="2" borderId="0" xfId="0" applyNumberFormat="1" applyFill="1"/>
    <xf numFmtId="0" fontId="2" fillId="2" borderId="0" xfId="0" applyFont="1" applyFill="1" applyAlignment="1">
      <alignment horizontal="center"/>
    </xf>
    <xf numFmtId="0" fontId="7" fillId="0" borderId="0" xfId="0" applyFont="1"/>
    <xf numFmtId="0" fontId="9" fillId="0" borderId="0" xfId="0" applyFont="1"/>
    <xf numFmtId="0" fontId="11" fillId="0" borderId="0" xfId="3" applyFont="1"/>
    <xf numFmtId="0" fontId="1" fillId="0" borderId="0" xfId="0" applyFont="1"/>
    <xf numFmtId="167" fontId="0" fillId="0" borderId="21" xfId="0" applyNumberFormat="1" applyBorder="1" applyAlignment="1">
      <alignment horizontal="center"/>
    </xf>
    <xf numFmtId="167" fontId="0" fillId="0" borderId="22" xfId="0" applyNumberFormat="1" applyBorder="1" applyAlignment="1">
      <alignment horizontal="center"/>
    </xf>
    <xf numFmtId="0" fontId="12" fillId="5" borderId="0" xfId="0" applyFont="1" applyFill="1" applyAlignment="1">
      <alignment horizontal="center" vertical="center"/>
    </xf>
    <xf numFmtId="0" fontId="13" fillId="4" borderId="0" xfId="0" applyFont="1" applyFill="1" applyAlignment="1">
      <alignment horizontal="center" vertical="center" wrapText="1"/>
    </xf>
    <xf numFmtId="0" fontId="13" fillId="4" borderId="0" xfId="0" applyFont="1" applyFill="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8" fillId="0" borderId="0" xfId="0" applyFont="1" applyAlignment="1">
      <alignment horizontal="center"/>
    </xf>
    <xf numFmtId="0" fontId="2" fillId="0" borderId="13" xfId="0" applyFont="1" applyBorder="1" applyAlignment="1">
      <alignment horizontal="left" vertical="center" wrapText="1"/>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2" fillId="0" borderId="20" xfId="0" applyFont="1" applyBorder="1" applyAlignment="1">
      <alignment horizontal="left" vertical="center"/>
    </xf>
    <xf numFmtId="0" fontId="2" fillId="0" borderId="2" xfId="0" applyFont="1" applyBorder="1" applyAlignment="1">
      <alignment horizontal="left" vertical="center"/>
    </xf>
    <xf numFmtId="0" fontId="1" fillId="0" borderId="0" xfId="0" applyFont="1" applyAlignment="1">
      <alignment horizontal="left" vertical="center" wrapText="1"/>
    </xf>
    <xf numFmtId="0" fontId="2" fillId="0" borderId="0" xfId="0" applyFont="1" applyAlignment="1">
      <alignment horizontal="left" vertical="center" wrapText="1"/>
    </xf>
    <xf numFmtId="0" fontId="4" fillId="3" borderId="23" xfId="0" applyFont="1" applyFill="1" applyBorder="1" applyAlignment="1">
      <alignment horizontal="center"/>
    </xf>
    <xf numFmtId="165" fontId="1" fillId="0" borderId="0" xfId="0" applyNumberFormat="1" applyFont="1" applyAlignment="1">
      <alignment horizontal="left"/>
    </xf>
    <xf numFmtId="0" fontId="2" fillId="0" borderId="0" xfId="0" applyFont="1" applyAlignment="1">
      <alignment horizontal="left" wrapText="1"/>
    </xf>
    <xf numFmtId="0" fontId="2" fillId="0" borderId="0" xfId="0" applyFont="1" applyAlignment="1">
      <alignment horizontal="left"/>
    </xf>
    <xf numFmtId="0" fontId="4" fillId="3" borderId="0" xfId="0" applyFont="1" applyFill="1" applyAlignment="1">
      <alignment horizontal="center"/>
    </xf>
    <xf numFmtId="167" fontId="2" fillId="0" borderId="21" xfId="0" applyNumberFormat="1" applyFont="1" applyBorder="1" applyAlignment="1">
      <alignment horizontal="center"/>
    </xf>
    <xf numFmtId="167" fontId="2" fillId="0" borderId="22" xfId="0" applyNumberFormat="1" applyFont="1" applyBorder="1" applyAlignment="1">
      <alignment horizontal="center"/>
    </xf>
    <xf numFmtId="0" fontId="1" fillId="0" borderId="0" xfId="0" applyFont="1" applyAlignment="1">
      <alignment horizontal="left" vertical="top" wrapText="1"/>
    </xf>
    <xf numFmtId="167" fontId="1" fillId="0" borderId="1" xfId="0" applyNumberFormat="1" applyFont="1" applyBorder="1"/>
  </cellXfs>
  <cellStyles count="4">
    <cellStyle name="Lien hypertexte" xfId="3" builtinId="8"/>
    <cellStyle name="Monétaire" xfId="1" builtinId="4"/>
    <cellStyle name="Normal" xfId="0" builtinId="0"/>
    <cellStyle name="Pourcentage" xfId="2" builtinId="5"/>
  </cellStyles>
  <dxfs count="0"/>
  <tableStyles count="0" defaultTableStyle="TableStyleMedium2" defaultPivotStyle="PivotStyleLight16"/>
  <colors>
    <mruColors>
      <color rgb="FF005D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95250</xdr:rowOff>
    </xdr:from>
    <xdr:to>
      <xdr:col>2</xdr:col>
      <xdr:colOff>0</xdr:colOff>
      <xdr:row>0</xdr:row>
      <xdr:rowOff>1463402</xdr:rowOff>
    </xdr:to>
    <xdr:pic>
      <xdr:nvPicPr>
        <xdr:cNvPr id="2" name="Image 1">
          <a:extLst>
            <a:ext uri="{FF2B5EF4-FFF2-40B4-BE49-F238E27FC236}">
              <a16:creationId xmlns:a16="http://schemas.microsoft.com/office/drawing/2014/main" id="{36E61DE7-7E80-0979-2493-E03543152D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95250"/>
          <a:ext cx="2676525" cy="1368152"/>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aranties.fiducies@environnement.gouv.qc.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K93"/>
  <sheetViews>
    <sheetView tabSelected="1" zoomScaleNormal="100" workbookViewId="0">
      <selection activeCell="Q11" sqref="Q11"/>
    </sheetView>
  </sheetViews>
  <sheetFormatPr defaultColWidth="11.42578125" defaultRowHeight="12.75"/>
  <cols>
    <col min="1" max="1" width="13.42578125" customWidth="1"/>
    <col min="2" max="2" width="28.42578125" customWidth="1"/>
    <col min="3" max="3" width="16.140625" bestFit="1" customWidth="1"/>
    <col min="4" max="4" width="12.140625" customWidth="1"/>
    <col min="5" max="8" width="16.42578125" customWidth="1"/>
    <col min="9" max="9" width="2.85546875" customWidth="1"/>
    <col min="10" max="10" width="16.42578125" customWidth="1"/>
    <col min="11" max="11" width="14.42578125" bestFit="1" customWidth="1"/>
  </cols>
  <sheetData>
    <row r="1" spans="1:11" ht="120" customHeight="1">
      <c r="A1" s="45"/>
      <c r="B1" s="45"/>
      <c r="C1" s="46" t="s">
        <v>0</v>
      </c>
      <c r="D1" s="47"/>
      <c r="E1" s="47"/>
      <c r="F1" s="47"/>
      <c r="G1" s="47"/>
      <c r="H1" s="47"/>
      <c r="I1" s="47"/>
      <c r="J1" s="47"/>
      <c r="K1" s="47"/>
    </row>
    <row r="2" spans="1:11" ht="30" customHeight="1">
      <c r="A2" s="42" t="s">
        <v>1</v>
      </c>
      <c r="E2" s="41" t="s">
        <v>2</v>
      </c>
    </row>
    <row r="3" spans="1:11" ht="13.5" thickBot="1"/>
    <row r="4" spans="1:11" ht="23.25">
      <c r="A4" s="55" t="s">
        <v>3</v>
      </c>
      <c r="B4" s="56"/>
      <c r="C4" s="57"/>
      <c r="D4" s="14"/>
      <c r="E4" s="50" t="s">
        <v>4</v>
      </c>
      <c r="F4" s="50"/>
      <c r="G4" s="50"/>
      <c r="H4" s="50"/>
      <c r="I4" s="50"/>
      <c r="J4" s="50"/>
      <c r="K4" s="50"/>
    </row>
    <row r="5" spans="1:11" ht="23.25">
      <c r="A5" s="58" t="s">
        <v>5</v>
      </c>
      <c r="B5" s="59"/>
      <c r="C5" s="28">
        <v>1000000</v>
      </c>
      <c r="D5" s="14"/>
      <c r="E5" s="60" t="s">
        <v>6</v>
      </c>
      <c r="F5" s="60"/>
      <c r="G5" s="60"/>
      <c r="H5" s="60"/>
      <c r="I5" s="60"/>
      <c r="J5" s="60"/>
      <c r="K5" s="60"/>
    </row>
    <row r="6" spans="1:11">
      <c r="A6" s="16" t="s">
        <v>7</v>
      </c>
      <c r="B6" s="17"/>
      <c r="C6" s="28">
        <v>500000</v>
      </c>
      <c r="E6" s="60" t="s">
        <v>8</v>
      </c>
      <c r="F6" s="60"/>
      <c r="G6" s="60"/>
      <c r="H6" s="60"/>
      <c r="I6" s="60"/>
      <c r="J6" s="60"/>
      <c r="K6" s="60"/>
    </row>
    <row r="7" spans="1:11">
      <c r="A7" s="16" t="s">
        <v>9</v>
      </c>
      <c r="B7" s="17"/>
      <c r="C7" s="30">
        <v>2025</v>
      </c>
      <c r="E7" s="60" t="s">
        <v>10</v>
      </c>
      <c r="F7" s="60"/>
      <c r="G7" s="60"/>
      <c r="H7" s="60"/>
      <c r="I7" s="60"/>
      <c r="J7" s="60"/>
      <c r="K7" s="60"/>
    </row>
    <row r="8" spans="1:11" ht="73.5" customHeight="1">
      <c r="A8" s="51" t="s">
        <v>11</v>
      </c>
      <c r="B8" s="52"/>
      <c r="C8" s="28">
        <v>12000</v>
      </c>
      <c r="E8" s="60" t="s">
        <v>12</v>
      </c>
      <c r="F8" s="60"/>
      <c r="G8" s="60"/>
      <c r="H8" s="60"/>
      <c r="I8" s="60"/>
      <c r="J8" s="60"/>
      <c r="K8" s="60"/>
    </row>
    <row r="9" spans="1:11" ht="39.75" customHeight="1">
      <c r="A9" s="53"/>
      <c r="B9" s="54"/>
      <c r="C9" s="31" t="s">
        <v>13</v>
      </c>
      <c r="E9" s="69" t="s">
        <v>14</v>
      </c>
      <c r="F9" s="69"/>
      <c r="G9" s="69"/>
      <c r="H9" s="69"/>
      <c r="I9" s="69"/>
      <c r="J9" s="69"/>
      <c r="K9" s="69"/>
    </row>
    <row r="10" spans="1:11" ht="12.75" customHeight="1">
      <c r="A10" s="13" t="s">
        <v>15</v>
      </c>
      <c r="B10" s="12"/>
      <c r="C10" s="15">
        <v>0.02</v>
      </c>
      <c r="E10" s="60" t="s">
        <v>16</v>
      </c>
      <c r="F10" s="60"/>
      <c r="G10" s="60"/>
      <c r="H10" s="60"/>
      <c r="I10" s="60"/>
      <c r="J10" s="60"/>
      <c r="K10" s="60"/>
    </row>
    <row r="11" spans="1:11" ht="44.25" customHeight="1">
      <c r="A11" s="20" t="s">
        <v>17</v>
      </c>
      <c r="B11" s="12"/>
      <c r="C11" s="32">
        <v>1.4999999999999999E-2</v>
      </c>
      <c r="E11" s="60" t="s">
        <v>18</v>
      </c>
      <c r="F11" s="60"/>
      <c r="G11" s="60"/>
      <c r="H11" s="60"/>
      <c r="I11" s="60"/>
      <c r="J11" s="60"/>
      <c r="K11" s="60"/>
    </row>
    <row r="12" spans="1:11" ht="58.5" customHeight="1">
      <c r="A12" s="20" t="s">
        <v>19</v>
      </c>
      <c r="B12" s="12"/>
      <c r="C12" s="32">
        <f>C10</f>
        <v>0.02</v>
      </c>
      <c r="E12" s="60" t="s">
        <v>20</v>
      </c>
      <c r="F12" s="60"/>
      <c r="G12" s="60"/>
      <c r="H12" s="60"/>
      <c r="I12" s="60"/>
      <c r="J12" s="60"/>
      <c r="K12" s="60"/>
    </row>
    <row r="13" spans="1:11">
      <c r="A13" s="20" t="s">
        <v>21</v>
      </c>
      <c r="B13" s="12"/>
      <c r="C13" s="33">
        <v>0.26500000000000001</v>
      </c>
      <c r="E13" s="60" t="s">
        <v>22</v>
      </c>
      <c r="F13" s="60"/>
      <c r="G13" s="60"/>
      <c r="H13" s="60"/>
      <c r="I13" s="60"/>
      <c r="J13" s="60"/>
      <c r="K13" s="60"/>
    </row>
    <row r="14" spans="1:11">
      <c r="A14" s="20" t="s">
        <v>23</v>
      </c>
      <c r="B14" s="12"/>
      <c r="C14" s="34">
        <v>23</v>
      </c>
      <c r="E14" s="60" t="s">
        <v>24</v>
      </c>
      <c r="F14" s="60"/>
      <c r="G14" s="60"/>
      <c r="H14" s="60"/>
      <c r="I14" s="60"/>
      <c r="J14" s="60"/>
      <c r="K14" s="60"/>
    </row>
    <row r="15" spans="1:11" ht="30" customHeight="1">
      <c r="A15" s="20" t="s">
        <v>25</v>
      </c>
      <c r="B15" s="12"/>
      <c r="C15" s="35">
        <v>920000</v>
      </c>
      <c r="E15" s="60" t="s">
        <v>26</v>
      </c>
      <c r="F15" s="60"/>
      <c r="G15" s="60"/>
      <c r="H15" s="60"/>
      <c r="I15" s="60"/>
      <c r="J15" s="60"/>
      <c r="K15" s="60"/>
    </row>
    <row r="16" spans="1:11" ht="27" customHeight="1">
      <c r="A16" s="16" t="s">
        <v>27</v>
      </c>
      <c r="B16" s="17"/>
      <c r="C16" s="23">
        <f>$C$15/$C$14</f>
        <v>40000</v>
      </c>
      <c r="E16" s="60" t="s">
        <v>28</v>
      </c>
      <c r="F16" s="60"/>
      <c r="G16" s="60"/>
      <c r="H16" s="60"/>
      <c r="I16" s="60"/>
      <c r="J16" s="60"/>
      <c r="K16" s="60"/>
    </row>
    <row r="17" spans="1:11" ht="66.75" customHeight="1">
      <c r="A17" s="20" t="s">
        <v>29</v>
      </c>
      <c r="B17" s="12"/>
      <c r="C17" s="36">
        <v>23.751085308800558</v>
      </c>
      <c r="E17" s="61" t="s">
        <v>30</v>
      </c>
      <c r="F17" s="61"/>
      <c r="G17" s="61"/>
      <c r="H17" s="61"/>
      <c r="I17" s="61"/>
      <c r="J17" s="61"/>
      <c r="K17" s="61"/>
    </row>
    <row r="18" spans="1:11" ht="14.25">
      <c r="A18" s="20" t="s">
        <v>31</v>
      </c>
      <c r="B18" s="12"/>
      <c r="C18" s="24">
        <f>ROUND(C17,2)</f>
        <v>23.75</v>
      </c>
      <c r="E18" s="63" t="s">
        <v>32</v>
      </c>
      <c r="F18" s="63"/>
      <c r="G18" s="63"/>
      <c r="H18" s="63"/>
      <c r="I18" s="63"/>
      <c r="J18" s="63"/>
      <c r="K18" s="63"/>
    </row>
    <row r="19" spans="1:11" ht="13.5" thickBot="1">
      <c r="A19" s="25" t="s">
        <v>33</v>
      </c>
      <c r="B19" s="26"/>
      <c r="C19" s="27">
        <f>C17*C16</f>
        <v>950043.41235202237</v>
      </c>
      <c r="E19" s="63" t="s">
        <v>34</v>
      </c>
      <c r="F19" s="63"/>
      <c r="G19" s="63"/>
      <c r="H19" s="63"/>
      <c r="I19" s="63"/>
      <c r="J19" s="63"/>
      <c r="K19" s="63"/>
    </row>
    <row r="20" spans="1:11">
      <c r="A20" s="4"/>
      <c r="D20" s="5"/>
      <c r="F20" s="4"/>
    </row>
    <row r="21" spans="1:11" ht="15.75">
      <c r="A21" s="66" t="s">
        <v>35</v>
      </c>
      <c r="B21" s="66"/>
      <c r="C21" s="66"/>
      <c r="D21" s="66"/>
      <c r="E21" s="66"/>
      <c r="F21" s="66"/>
      <c r="G21" s="66"/>
      <c r="H21" s="66"/>
      <c r="I21" s="66"/>
      <c r="J21" s="66"/>
      <c r="K21" s="66"/>
    </row>
    <row r="22" spans="1:11" ht="25.5">
      <c r="A22" s="10" t="s">
        <v>36</v>
      </c>
      <c r="B22" s="10" t="s">
        <v>37</v>
      </c>
      <c r="C22" s="10" t="s">
        <v>38</v>
      </c>
      <c r="D22" s="10" t="s">
        <v>39</v>
      </c>
      <c r="E22" s="10" t="s">
        <v>40</v>
      </c>
      <c r="F22" s="11" t="s">
        <v>41</v>
      </c>
      <c r="G22" s="10" t="s">
        <v>42</v>
      </c>
      <c r="H22" s="10" t="s">
        <v>43</v>
      </c>
      <c r="J22" s="11" t="s">
        <v>44</v>
      </c>
      <c r="K22" s="11" t="s">
        <v>45</v>
      </c>
    </row>
    <row r="23" spans="1:11">
      <c r="A23" s="1">
        <v>1</v>
      </c>
      <c r="B23" s="1">
        <f>C7</f>
        <v>2025</v>
      </c>
      <c r="C23" s="2">
        <f t="shared" ref="C23:C45" si="0">$C$17*$C$16</f>
        <v>950043.41235202237</v>
      </c>
      <c r="D23" s="2">
        <f>C5*$C$11</f>
        <v>15000</v>
      </c>
      <c r="E23" s="2">
        <f t="shared" ref="E23:E45" si="1">(D23-G23)*$C$13</f>
        <v>3975</v>
      </c>
      <c r="F23" s="29"/>
      <c r="G23" s="29"/>
      <c r="H23" s="2">
        <f>C5+C23+D23-E23+F23-G23</f>
        <v>1961068.4123520222</v>
      </c>
      <c r="J23" s="2">
        <f>$C$6</f>
        <v>500000</v>
      </c>
      <c r="K23" s="2">
        <f>IF($C$9="Méthode 1",C8*(1+$C$10),H22*0.5%)</f>
        <v>12240</v>
      </c>
    </row>
    <row r="24" spans="1:11">
      <c r="A24" s="1">
        <v>2</v>
      </c>
      <c r="B24" s="1">
        <f>B23+1</f>
        <v>2026</v>
      </c>
      <c r="C24" s="2">
        <f t="shared" si="0"/>
        <v>950043.41235202237</v>
      </c>
      <c r="D24" s="2">
        <f t="shared" ref="D24:D45" si="2">H23*$C$11</f>
        <v>29416.026185280334</v>
      </c>
      <c r="E24" s="2">
        <f t="shared" si="1"/>
        <v>7795.2469390992892</v>
      </c>
      <c r="F24" s="29"/>
      <c r="G24" s="29"/>
      <c r="H24" s="2">
        <f t="shared" ref="H24:H45" si="3">H23+C24+D24-E24+F24-G24</f>
        <v>2932732.6039502253</v>
      </c>
      <c r="J24" s="2">
        <f t="shared" ref="J24:J45" si="4">J23*(1+$C$10)</f>
        <v>510000</v>
      </c>
      <c r="K24" s="2">
        <f>IF($C$9="Méthode 1",K23*(1+$C$10),H23*0.5%)</f>
        <v>12484.800000000001</v>
      </c>
    </row>
    <row r="25" spans="1:11">
      <c r="A25" s="1">
        <v>3</v>
      </c>
      <c r="B25" s="1">
        <f t="shared" ref="B25:B45" si="5">B24+1</f>
        <v>2027</v>
      </c>
      <c r="C25" s="2">
        <f t="shared" si="0"/>
        <v>950043.41235202237</v>
      </c>
      <c r="D25" s="2">
        <f t="shared" si="2"/>
        <v>43990.989059253377</v>
      </c>
      <c r="E25" s="2">
        <f t="shared" si="1"/>
        <v>11657.612100702145</v>
      </c>
      <c r="F25" s="29"/>
      <c r="G25" s="29"/>
      <c r="H25" s="2">
        <f t="shared" si="3"/>
        <v>3915109.3932607989</v>
      </c>
      <c r="J25" s="2">
        <f t="shared" si="4"/>
        <v>520200</v>
      </c>
      <c r="K25" s="2">
        <f t="shared" ref="K25:K45" si="6">IF($C$9="Méthode 1",K24*(1+$C$10),H24*0.5%)</f>
        <v>12734.496000000001</v>
      </c>
    </row>
    <row r="26" spans="1:11">
      <c r="A26" s="1">
        <v>4</v>
      </c>
      <c r="B26" s="1">
        <f t="shared" si="5"/>
        <v>2028</v>
      </c>
      <c r="C26" s="2">
        <f t="shared" si="0"/>
        <v>950043.41235202237</v>
      </c>
      <c r="D26" s="2">
        <f t="shared" si="2"/>
        <v>58726.640898911981</v>
      </c>
      <c r="E26" s="2">
        <f t="shared" si="1"/>
        <v>15562.559838211675</v>
      </c>
      <c r="F26" s="29"/>
      <c r="G26" s="29"/>
      <c r="H26" s="2">
        <f t="shared" si="3"/>
        <v>4908316.8866735213</v>
      </c>
      <c r="J26" s="2">
        <f t="shared" si="4"/>
        <v>530604</v>
      </c>
      <c r="K26" s="2">
        <f t="shared" si="6"/>
        <v>12989.185920000002</v>
      </c>
    </row>
    <row r="27" spans="1:11">
      <c r="A27" s="1">
        <v>5</v>
      </c>
      <c r="B27" s="1">
        <f t="shared" si="5"/>
        <v>2029</v>
      </c>
      <c r="C27" s="2">
        <f t="shared" si="0"/>
        <v>950043.41235202237</v>
      </c>
      <c r="D27" s="2">
        <f t="shared" si="2"/>
        <v>73624.753300102821</v>
      </c>
      <c r="E27" s="2">
        <f t="shared" si="1"/>
        <v>19510.55962452725</v>
      </c>
      <c r="F27" s="29"/>
      <c r="G27" s="29"/>
      <c r="H27" s="2">
        <f t="shared" si="3"/>
        <v>5912474.4927011188</v>
      </c>
      <c r="J27" s="2">
        <f t="shared" si="4"/>
        <v>541216.07999999996</v>
      </c>
      <c r="K27" s="2">
        <f t="shared" si="6"/>
        <v>13248.969638400002</v>
      </c>
    </row>
    <row r="28" spans="1:11">
      <c r="A28" s="1">
        <v>6</v>
      </c>
      <c r="B28" s="1">
        <f t="shared" si="5"/>
        <v>2030</v>
      </c>
      <c r="C28" s="2">
        <f t="shared" si="0"/>
        <v>950043.41235202237</v>
      </c>
      <c r="D28" s="2">
        <f t="shared" si="2"/>
        <v>88687.117390516782</v>
      </c>
      <c r="E28" s="2">
        <f t="shared" si="1"/>
        <v>23502.086108486947</v>
      </c>
      <c r="F28" s="29"/>
      <c r="G28" s="29"/>
      <c r="H28" s="2">
        <f t="shared" si="3"/>
        <v>6927702.9363351716</v>
      </c>
      <c r="J28" s="2">
        <f t="shared" si="4"/>
        <v>552040.40159999998</v>
      </c>
      <c r="K28" s="2">
        <f t="shared" si="6"/>
        <v>13513.949031168002</v>
      </c>
    </row>
    <row r="29" spans="1:11">
      <c r="A29" s="1">
        <v>7</v>
      </c>
      <c r="B29" s="1">
        <f t="shared" si="5"/>
        <v>2031</v>
      </c>
      <c r="C29" s="2">
        <f t="shared" si="0"/>
        <v>950043.41235202237</v>
      </c>
      <c r="D29" s="2">
        <f t="shared" si="2"/>
        <v>103915.54404502756</v>
      </c>
      <c r="E29" s="2">
        <f t="shared" si="1"/>
        <v>27537.619171932307</v>
      </c>
      <c r="F29" s="29"/>
      <c r="G29" s="29"/>
      <c r="H29" s="2">
        <f t="shared" si="3"/>
        <v>7954124.2735602893</v>
      </c>
      <c r="J29" s="2">
        <f t="shared" si="4"/>
        <v>563081.20963199995</v>
      </c>
      <c r="K29" s="2">
        <f t="shared" si="6"/>
        <v>13784.228011791361</v>
      </c>
    </row>
    <row r="30" spans="1:11">
      <c r="A30" s="1">
        <v>8</v>
      </c>
      <c r="B30" s="1">
        <f t="shared" si="5"/>
        <v>2032</v>
      </c>
      <c r="C30" s="2">
        <f t="shared" si="0"/>
        <v>950043.41235202237</v>
      </c>
      <c r="D30" s="2">
        <f t="shared" si="2"/>
        <v>119311.86410340434</v>
      </c>
      <c r="E30" s="2">
        <f t="shared" si="1"/>
        <v>31617.643987402153</v>
      </c>
      <c r="F30" s="29"/>
      <c r="G30" s="29"/>
      <c r="H30" s="2">
        <f t="shared" si="3"/>
        <v>8991861.9060283136</v>
      </c>
      <c r="J30" s="2">
        <f t="shared" si="4"/>
        <v>574342.83382463991</v>
      </c>
      <c r="K30" s="2">
        <f t="shared" si="6"/>
        <v>14059.91257202719</v>
      </c>
    </row>
    <row r="31" spans="1:11">
      <c r="A31" s="1">
        <v>9</v>
      </c>
      <c r="B31" s="1">
        <f t="shared" si="5"/>
        <v>2033</v>
      </c>
      <c r="C31" s="2">
        <f t="shared" si="0"/>
        <v>950043.41235202237</v>
      </c>
      <c r="D31" s="2">
        <f t="shared" si="2"/>
        <v>134877.92859042471</v>
      </c>
      <c r="E31" s="2">
        <f t="shared" si="1"/>
        <v>35742.651076462549</v>
      </c>
      <c r="F31" s="29"/>
      <c r="G31" s="29"/>
      <c r="H31" s="2">
        <f t="shared" si="3"/>
        <v>10041040.595894298</v>
      </c>
      <c r="J31" s="2">
        <f t="shared" si="4"/>
        <v>585829.69050113275</v>
      </c>
      <c r="K31" s="2">
        <f t="shared" si="6"/>
        <v>14341.110823467734</v>
      </c>
    </row>
    <row r="32" spans="1:11">
      <c r="A32" s="1">
        <v>10</v>
      </c>
      <c r="B32" s="1">
        <f t="shared" si="5"/>
        <v>2034</v>
      </c>
      <c r="C32" s="2">
        <f t="shared" si="0"/>
        <v>950043.41235202237</v>
      </c>
      <c r="D32" s="2">
        <f t="shared" si="2"/>
        <v>150615.60893841446</v>
      </c>
      <c r="E32" s="2">
        <f t="shared" si="1"/>
        <v>39913.136368679836</v>
      </c>
      <c r="F32" s="29"/>
      <c r="G32" s="29"/>
      <c r="H32" s="2">
        <f t="shared" si="3"/>
        <v>11101786.480816053</v>
      </c>
      <c r="J32" s="2">
        <f t="shared" si="4"/>
        <v>597546.28431115544</v>
      </c>
      <c r="K32" s="2">
        <f t="shared" si="6"/>
        <v>14627.933039937088</v>
      </c>
    </row>
    <row r="33" spans="1:11">
      <c r="A33" s="1">
        <v>11</v>
      </c>
      <c r="B33" s="1">
        <f t="shared" si="5"/>
        <v>2035</v>
      </c>
      <c r="C33" s="2">
        <f t="shared" si="0"/>
        <v>950043.41235202237</v>
      </c>
      <c r="D33" s="2">
        <f t="shared" si="2"/>
        <v>166526.79721224078</v>
      </c>
      <c r="E33" s="2">
        <f t="shared" si="1"/>
        <v>44129.601261243806</v>
      </c>
      <c r="F33" s="29"/>
      <c r="G33" s="29"/>
      <c r="H33" s="2">
        <f t="shared" si="3"/>
        <v>12174227.089119073</v>
      </c>
      <c r="J33" s="2">
        <f t="shared" si="4"/>
        <v>609497.20999737852</v>
      </c>
      <c r="K33" s="2">
        <f t="shared" si="6"/>
        <v>14920.491700735831</v>
      </c>
    </row>
    <row r="34" spans="1:11">
      <c r="A34" s="1">
        <v>12</v>
      </c>
      <c r="B34" s="1">
        <f t="shared" si="5"/>
        <v>2036</v>
      </c>
      <c r="C34" s="2">
        <f t="shared" si="0"/>
        <v>950043.41235202237</v>
      </c>
      <c r="D34" s="2">
        <f t="shared" si="2"/>
        <v>182613.40633678608</v>
      </c>
      <c r="E34" s="2">
        <f t="shared" si="1"/>
        <v>48392.552679248314</v>
      </c>
      <c r="F34" s="29"/>
      <c r="G34" s="29"/>
      <c r="H34" s="2">
        <f t="shared" si="3"/>
        <v>13258491.355128633</v>
      </c>
      <c r="J34" s="2">
        <f t="shared" si="4"/>
        <v>621687.15419732605</v>
      </c>
      <c r="K34" s="2">
        <f t="shared" si="6"/>
        <v>15218.901534750548</v>
      </c>
    </row>
    <row r="35" spans="1:11">
      <c r="A35" s="1">
        <v>13</v>
      </c>
      <c r="B35" s="1">
        <f t="shared" si="5"/>
        <v>2037</v>
      </c>
      <c r="C35" s="2">
        <f t="shared" si="0"/>
        <v>950043.41235202237</v>
      </c>
      <c r="D35" s="2">
        <f t="shared" si="2"/>
        <v>198877.37032692949</v>
      </c>
      <c r="E35" s="2">
        <f t="shared" si="1"/>
        <v>52702.503136636318</v>
      </c>
      <c r="F35" s="29"/>
      <c r="G35" s="29"/>
      <c r="H35" s="2">
        <f t="shared" si="3"/>
        <v>14354709.634670947</v>
      </c>
      <c r="J35" s="2">
        <f t="shared" si="4"/>
        <v>634120.89728127257</v>
      </c>
      <c r="K35" s="2">
        <f t="shared" si="6"/>
        <v>15523.27956544556</v>
      </c>
    </row>
    <row r="36" spans="1:11">
      <c r="A36" s="1">
        <v>14</v>
      </c>
      <c r="B36" s="1">
        <f t="shared" si="5"/>
        <v>2038</v>
      </c>
      <c r="C36" s="2">
        <f t="shared" si="0"/>
        <v>950043.41235202237</v>
      </c>
      <c r="D36" s="2">
        <f t="shared" si="2"/>
        <v>215320.6445200642</v>
      </c>
      <c r="E36" s="2">
        <f t="shared" si="1"/>
        <v>57059.970797817019</v>
      </c>
      <c r="F36" s="29"/>
      <c r="G36" s="29"/>
      <c r="H36" s="2">
        <f t="shared" si="3"/>
        <v>15463013.720745217</v>
      </c>
      <c r="J36" s="2">
        <f t="shared" si="4"/>
        <v>646803.31522689806</v>
      </c>
      <c r="K36" s="2">
        <f t="shared" si="6"/>
        <v>15833.745156754472</v>
      </c>
    </row>
    <row r="37" spans="1:11">
      <c r="A37" s="1">
        <v>15</v>
      </c>
      <c r="B37" s="1">
        <f t="shared" si="5"/>
        <v>2039</v>
      </c>
      <c r="C37" s="2">
        <f t="shared" si="0"/>
        <v>950043.41235202237</v>
      </c>
      <c r="D37" s="2">
        <f t="shared" si="2"/>
        <v>231945.20581117825</v>
      </c>
      <c r="E37" s="2">
        <f t="shared" si="1"/>
        <v>61465.479539962238</v>
      </c>
      <c r="F37" s="29"/>
      <c r="G37" s="29"/>
      <c r="H37" s="2">
        <f t="shared" si="3"/>
        <v>16583536.859368455</v>
      </c>
      <c r="J37" s="2">
        <f t="shared" si="4"/>
        <v>659739.381531436</v>
      </c>
      <c r="K37" s="2">
        <f t="shared" si="6"/>
        <v>16150.420059889562</v>
      </c>
    </row>
    <row r="38" spans="1:11">
      <c r="A38" s="1">
        <v>16</v>
      </c>
      <c r="B38" s="1">
        <f t="shared" si="5"/>
        <v>2040</v>
      </c>
      <c r="C38" s="2">
        <f t="shared" si="0"/>
        <v>950043.41235202237</v>
      </c>
      <c r="D38" s="2">
        <f t="shared" si="2"/>
        <v>248753.0528905268</v>
      </c>
      <c r="E38" s="2">
        <f t="shared" si="1"/>
        <v>65919.559015989609</v>
      </c>
      <c r="F38" s="29"/>
      <c r="G38" s="29"/>
      <c r="H38" s="2">
        <f t="shared" si="3"/>
        <v>17716413.765595015</v>
      </c>
      <c r="J38" s="2">
        <f t="shared" si="4"/>
        <v>672934.16916206467</v>
      </c>
      <c r="K38" s="2">
        <f t="shared" si="6"/>
        <v>16473.428461087355</v>
      </c>
    </row>
    <row r="39" spans="1:11">
      <c r="A39" s="1">
        <v>17</v>
      </c>
      <c r="B39" s="1">
        <f t="shared" si="5"/>
        <v>2041</v>
      </c>
      <c r="C39" s="2">
        <f t="shared" si="0"/>
        <v>950043.41235202237</v>
      </c>
      <c r="D39" s="2">
        <f t="shared" si="2"/>
        <v>265746.20648392523</v>
      </c>
      <c r="E39" s="2">
        <f t="shared" si="1"/>
        <v>70422.744718240196</v>
      </c>
      <c r="F39" s="29"/>
      <c r="G39" s="29"/>
      <c r="H39" s="2">
        <f t="shared" si="3"/>
        <v>18861780.639712725</v>
      </c>
      <c r="J39" s="2">
        <f t="shared" si="4"/>
        <v>686392.85254530597</v>
      </c>
      <c r="K39" s="2">
        <f t="shared" si="6"/>
        <v>16802.897030309101</v>
      </c>
    </row>
    <row r="40" spans="1:11">
      <c r="A40" s="1">
        <v>18</v>
      </c>
      <c r="B40" s="1">
        <f t="shared" si="5"/>
        <v>2042</v>
      </c>
      <c r="C40" s="2">
        <f t="shared" si="0"/>
        <v>950043.41235202237</v>
      </c>
      <c r="D40" s="2">
        <f t="shared" si="2"/>
        <v>282926.70959569089</v>
      </c>
      <c r="E40" s="2">
        <f t="shared" si="1"/>
        <v>74975.578042858091</v>
      </c>
      <c r="F40" s="29"/>
      <c r="G40" s="29"/>
      <c r="H40" s="2">
        <f t="shared" si="3"/>
        <v>20019775.183617581</v>
      </c>
      <c r="J40" s="2">
        <f t="shared" si="4"/>
        <v>700120.70959621214</v>
      </c>
      <c r="K40" s="2">
        <f t="shared" si="6"/>
        <v>17138.954970915282</v>
      </c>
    </row>
    <row r="41" spans="1:11">
      <c r="A41" s="1">
        <v>19</v>
      </c>
      <c r="B41" s="1">
        <f t="shared" si="5"/>
        <v>2043</v>
      </c>
      <c r="C41" s="2">
        <f t="shared" si="0"/>
        <v>950043.41235202237</v>
      </c>
      <c r="D41" s="2">
        <f t="shared" si="2"/>
        <v>300296.6277542637</v>
      </c>
      <c r="E41" s="2">
        <f t="shared" si="1"/>
        <v>79578.606354879885</v>
      </c>
      <c r="F41" s="29"/>
      <c r="G41" s="29"/>
      <c r="H41" s="2">
        <f t="shared" si="3"/>
        <v>21190536.617368985</v>
      </c>
      <c r="J41" s="2">
        <f t="shared" si="4"/>
        <v>714123.12378813641</v>
      </c>
      <c r="K41" s="2">
        <f t="shared" si="6"/>
        <v>17481.734070333587</v>
      </c>
    </row>
    <row r="42" spans="1:11">
      <c r="A42" s="1">
        <v>20</v>
      </c>
      <c r="B42" s="1">
        <f t="shared" si="5"/>
        <v>2044</v>
      </c>
      <c r="C42" s="2">
        <f t="shared" si="0"/>
        <v>950043.41235202237</v>
      </c>
      <c r="D42" s="2">
        <f t="shared" si="2"/>
        <v>317858.04926053475</v>
      </c>
      <c r="E42" s="2">
        <f t="shared" si="1"/>
        <v>84232.383054041711</v>
      </c>
      <c r="F42" s="29"/>
      <c r="G42" s="29"/>
      <c r="H42" s="2">
        <f t="shared" si="3"/>
        <v>22374205.695927501</v>
      </c>
      <c r="J42" s="2">
        <f t="shared" si="4"/>
        <v>728405.58626389911</v>
      </c>
      <c r="K42" s="2">
        <f t="shared" si="6"/>
        <v>17831.368751740258</v>
      </c>
    </row>
    <row r="43" spans="1:11">
      <c r="A43" s="1">
        <v>21</v>
      </c>
      <c r="B43" s="1">
        <f t="shared" si="5"/>
        <v>2045</v>
      </c>
      <c r="C43" s="2">
        <f t="shared" si="0"/>
        <v>950043.41235202237</v>
      </c>
      <c r="D43" s="2">
        <f t="shared" si="2"/>
        <v>335613.0854389125</v>
      </c>
      <c r="E43" s="2">
        <f t="shared" si="1"/>
        <v>88937.467641311814</v>
      </c>
      <c r="F43" s="29"/>
      <c r="G43" s="29"/>
      <c r="H43" s="2">
        <f t="shared" si="3"/>
        <v>23570924.726077121</v>
      </c>
      <c r="J43" s="2">
        <f t="shared" si="4"/>
        <v>742973.69798917708</v>
      </c>
      <c r="K43" s="2">
        <f t="shared" si="6"/>
        <v>18187.996126775062</v>
      </c>
    </row>
    <row r="44" spans="1:11">
      <c r="A44" s="1">
        <v>22</v>
      </c>
      <c r="B44" s="1">
        <f t="shared" si="5"/>
        <v>2046</v>
      </c>
      <c r="C44" s="2">
        <f t="shared" si="0"/>
        <v>950043.41235202237</v>
      </c>
      <c r="D44" s="2">
        <f t="shared" si="2"/>
        <v>353563.87089115678</v>
      </c>
      <c r="E44" s="2">
        <f t="shared" si="1"/>
        <v>93694.425786156557</v>
      </c>
      <c r="F44" s="29"/>
      <c r="G44" s="29"/>
      <c r="H44" s="2">
        <f t="shared" si="3"/>
        <v>24780837.583534144</v>
      </c>
      <c r="J44" s="2">
        <f t="shared" si="4"/>
        <v>757833.17194896063</v>
      </c>
      <c r="K44" s="2">
        <f t="shared" si="6"/>
        <v>18551.756049310563</v>
      </c>
    </row>
    <row r="45" spans="1:11">
      <c r="A45" s="1">
        <v>23</v>
      </c>
      <c r="B45" s="1">
        <f t="shared" si="5"/>
        <v>2047</v>
      </c>
      <c r="C45" s="2">
        <f t="shared" si="0"/>
        <v>950043.41235202237</v>
      </c>
      <c r="D45" s="2">
        <f t="shared" si="2"/>
        <v>371712.56375301216</v>
      </c>
      <c r="E45" s="2">
        <f t="shared" si="1"/>
        <v>98503.829394548229</v>
      </c>
      <c r="F45" s="29"/>
      <c r="G45" s="29"/>
      <c r="H45" s="2">
        <f t="shared" si="3"/>
        <v>26004089.730244629</v>
      </c>
      <c r="J45" s="2">
        <f t="shared" si="4"/>
        <v>772989.83538793982</v>
      </c>
      <c r="K45" s="2">
        <f t="shared" si="6"/>
        <v>18922.791170296776</v>
      </c>
    </row>
    <row r="46" spans="1:11">
      <c r="A46" s="38"/>
      <c r="B46" s="38"/>
      <c r="C46" s="37"/>
      <c r="D46" s="37"/>
      <c r="E46" s="37"/>
      <c r="F46" s="37"/>
      <c r="G46" s="37"/>
      <c r="H46" s="37"/>
      <c r="I46" s="7"/>
      <c r="J46" s="37"/>
      <c r="K46" s="37"/>
    </row>
    <row r="47" spans="1:11">
      <c r="A47" s="8"/>
      <c r="C47" s="6">
        <f>SUM(C23:C45)</f>
        <v>21850998.484096508</v>
      </c>
      <c r="D47" s="6">
        <f>SUM(D23:D45)</f>
        <v>4289920.0627865586</v>
      </c>
      <c r="E47" s="6">
        <f>SUM(E23:E45)</f>
        <v>1136828.816638438</v>
      </c>
      <c r="F47" s="6">
        <f>SUM(F23:F45)</f>
        <v>0</v>
      </c>
      <c r="G47" s="6">
        <f>SUM(G23:G45)</f>
        <v>0</v>
      </c>
      <c r="H47" s="8"/>
      <c r="I47" s="6"/>
      <c r="J47" s="9"/>
    </row>
    <row r="48" spans="1:11">
      <c r="A48" s="39" t="s">
        <v>46</v>
      </c>
      <c r="I48" s="3"/>
    </row>
    <row r="49" spans="1:11" ht="25.5" customHeight="1">
      <c r="A49" s="64" t="s">
        <v>47</v>
      </c>
      <c r="B49" s="65"/>
      <c r="C49" s="65"/>
      <c r="D49" s="65"/>
      <c r="E49" s="65"/>
      <c r="F49" s="65"/>
      <c r="G49" s="65"/>
      <c r="H49" s="65"/>
      <c r="I49" s="65"/>
      <c r="J49" s="65"/>
      <c r="K49" s="65"/>
    </row>
    <row r="50" spans="1:11">
      <c r="A50" s="64" t="s">
        <v>48</v>
      </c>
      <c r="B50" s="65"/>
      <c r="C50" s="65"/>
      <c r="D50" s="65"/>
      <c r="E50" s="65"/>
      <c r="F50" s="65"/>
      <c r="G50" s="65"/>
      <c r="H50" s="65"/>
      <c r="I50" s="65"/>
      <c r="J50" s="65"/>
      <c r="K50" s="65"/>
    </row>
    <row r="51" spans="1:11">
      <c r="A51" s="65"/>
      <c r="B51" s="65"/>
      <c r="C51" s="65"/>
      <c r="D51" s="65"/>
      <c r="E51" s="65"/>
      <c r="F51" s="65"/>
      <c r="G51" s="65"/>
      <c r="H51" s="65"/>
      <c r="I51" s="65"/>
      <c r="J51" s="65"/>
      <c r="K51" s="65"/>
    </row>
    <row r="53" spans="1:11" ht="15.75">
      <c r="A53" s="62" t="s">
        <v>49</v>
      </c>
      <c r="B53" s="62"/>
      <c r="C53" s="62"/>
      <c r="D53" s="62"/>
      <c r="E53" s="62"/>
      <c r="F53" s="62"/>
      <c r="G53" s="62"/>
      <c r="H53" s="62"/>
      <c r="I53" s="62"/>
      <c r="J53" s="62"/>
      <c r="K53" s="22"/>
    </row>
    <row r="54" spans="1:11" ht="25.5">
      <c r="A54" s="10" t="s">
        <v>36</v>
      </c>
      <c r="B54" s="10" t="s">
        <v>37</v>
      </c>
      <c r="C54" s="10" t="s">
        <v>50</v>
      </c>
      <c r="D54" s="10" t="s">
        <v>39</v>
      </c>
      <c r="E54" s="10" t="s">
        <v>40</v>
      </c>
      <c r="F54" s="11" t="s">
        <v>44</v>
      </c>
      <c r="G54" s="11" t="s">
        <v>45</v>
      </c>
      <c r="H54" s="12" t="s">
        <v>51</v>
      </c>
      <c r="I54" s="48" t="s">
        <v>43</v>
      </c>
      <c r="J54" s="49"/>
    </row>
    <row r="55" spans="1:11">
      <c r="A55" s="1">
        <v>1</v>
      </c>
      <c r="B55" s="1">
        <f>B45+1</f>
        <v>2048</v>
      </c>
      <c r="C55" s="70">
        <f>H45</f>
        <v>26004089.730244629</v>
      </c>
      <c r="D55" s="70">
        <f>IF((C55-H55)*$C$12&gt;0,(C55-H55)*$C$12,0)</f>
        <v>503926.7770231046</v>
      </c>
      <c r="E55" s="2">
        <f>IF((D55-G55)*$C$13&gt;0,(D55-G55)*$C$13,0)</f>
        <v>128425.76545779151</v>
      </c>
      <c r="F55" s="18">
        <f>J45*(1+$C$10)</f>
        <v>788449.63209569862</v>
      </c>
      <c r="G55" s="2">
        <f>IF($C$9="Méthode 1",K45*(1+$C$10),H45*0.5%)</f>
        <v>19301.246993702713</v>
      </c>
      <c r="H55" s="18">
        <f t="shared" ref="H55:H84" si="7">F55+G55</f>
        <v>807750.87908940134</v>
      </c>
      <c r="I55" s="43">
        <f>C55+D55-E55-H55</f>
        <v>25571839.862720542</v>
      </c>
      <c r="J55" s="44"/>
    </row>
    <row r="56" spans="1:11">
      <c r="A56" s="1">
        <f>A55+1</f>
        <v>2</v>
      </c>
      <c r="B56" s="1">
        <f>B55+1</f>
        <v>2049</v>
      </c>
      <c r="C56" s="2">
        <f t="shared" ref="C56:C84" si="8">I55</f>
        <v>25571839.862720542</v>
      </c>
      <c r="D56" s="70">
        <f t="shared" ref="D56:D84" si="9">IF((C56-H56)*$C$12&gt;0,(C56-H56)*$C$12,0)</f>
        <v>494958.67932098702</v>
      </c>
      <c r="E56" s="2">
        <f t="shared" ref="E56:E84" si="10">IF((D56-G56)*$C$13&gt;0,(D56-G56)*$C$13,0)</f>
        <v>125946.92295766372</v>
      </c>
      <c r="F56" s="18">
        <f t="shared" ref="F56:F84" si="11">F55*(1+$C$10)</f>
        <v>804218.62473761255</v>
      </c>
      <c r="G56" s="2">
        <f>IF($C$9="Méthode 1",G55*(1+$C$10),I55*0.5%)</f>
        <v>19687.271933576769</v>
      </c>
      <c r="H56" s="18">
        <f t="shared" si="7"/>
        <v>823905.89667118934</v>
      </c>
      <c r="I56" s="43">
        <f>C56+D56-E56-H56</f>
        <v>25116945.722412676</v>
      </c>
      <c r="J56" s="44"/>
    </row>
    <row r="57" spans="1:11">
      <c r="A57" s="1">
        <f t="shared" ref="A57:A84" si="12">A56+1</f>
        <v>3</v>
      </c>
      <c r="B57" s="1">
        <f t="shared" ref="B57:B84" si="13">B56+1</f>
        <v>2050</v>
      </c>
      <c r="C57" s="2">
        <f t="shared" si="8"/>
        <v>25116945.722412676</v>
      </c>
      <c r="D57" s="70">
        <f t="shared" si="9"/>
        <v>485531.23415616126</v>
      </c>
      <c r="E57" s="2">
        <f t="shared" si="10"/>
        <v>123344.30744773694</v>
      </c>
      <c r="F57" s="18">
        <f t="shared" si="11"/>
        <v>820302.99723236484</v>
      </c>
      <c r="G57" s="2">
        <f t="shared" ref="G57:G84" si="14">IF($C$9="Méthode 1",G56*(1+$C$10),I56*0.5%)</f>
        <v>20081.017372248305</v>
      </c>
      <c r="H57" s="18">
        <f t="shared" si="7"/>
        <v>840384.01460461318</v>
      </c>
      <c r="I57" s="43">
        <f t="shared" ref="I57:I84" si="15">C57+D57-E57-H57</f>
        <v>24638748.634516489</v>
      </c>
      <c r="J57" s="44"/>
    </row>
    <row r="58" spans="1:11">
      <c r="A58" s="1">
        <f t="shared" si="12"/>
        <v>4</v>
      </c>
      <c r="B58" s="1">
        <f t="shared" si="13"/>
        <v>2051</v>
      </c>
      <c r="C58" s="2">
        <f t="shared" si="8"/>
        <v>24638748.634516489</v>
      </c>
      <c r="D58" s="70">
        <f t="shared" si="9"/>
        <v>475631.13879239565</v>
      </c>
      <c r="E58" s="2">
        <f t="shared" si="10"/>
        <v>120614.35278426614</v>
      </c>
      <c r="F58" s="18">
        <f t="shared" si="11"/>
        <v>836709.0571770122</v>
      </c>
      <c r="G58" s="2">
        <f t="shared" si="14"/>
        <v>20482.63771969327</v>
      </c>
      <c r="H58" s="18">
        <f t="shared" si="7"/>
        <v>857191.69489670545</v>
      </c>
      <c r="I58" s="43">
        <f t="shared" si="15"/>
        <v>24136573.725627914</v>
      </c>
      <c r="J58" s="44"/>
    </row>
    <row r="59" spans="1:11">
      <c r="A59" s="1">
        <f t="shared" si="12"/>
        <v>5</v>
      </c>
      <c r="B59" s="1">
        <f t="shared" si="13"/>
        <v>2052</v>
      </c>
      <c r="C59" s="2">
        <f t="shared" si="8"/>
        <v>24136573.725627914</v>
      </c>
      <c r="D59" s="70">
        <f t="shared" si="9"/>
        <v>465244.76393666549</v>
      </c>
      <c r="E59" s="2">
        <f t="shared" si="10"/>
        <v>117753.40546758327</v>
      </c>
      <c r="F59" s="18">
        <f t="shared" si="11"/>
        <v>853443.23832055251</v>
      </c>
      <c r="G59" s="2">
        <f t="shared" si="14"/>
        <v>20892.290474087134</v>
      </c>
      <c r="H59" s="18">
        <f t="shared" si="7"/>
        <v>874335.52879463963</v>
      </c>
      <c r="I59" s="43">
        <f t="shared" si="15"/>
        <v>23609729.555302355</v>
      </c>
      <c r="J59" s="44"/>
    </row>
    <row r="60" spans="1:11">
      <c r="A60" s="1">
        <f t="shared" si="12"/>
        <v>6</v>
      </c>
      <c r="B60" s="1">
        <f t="shared" si="13"/>
        <v>2053</v>
      </c>
      <c r="C60" s="2">
        <f t="shared" si="8"/>
        <v>23609729.555302355</v>
      </c>
      <c r="D60" s="70">
        <f t="shared" si="9"/>
        <v>454358.14631863649</v>
      </c>
      <c r="E60" s="2">
        <f t="shared" si="10"/>
        <v>114757.72265929292</v>
      </c>
      <c r="F60" s="18">
        <f t="shared" si="11"/>
        <v>870512.10308696353</v>
      </c>
      <c r="G60" s="2">
        <f t="shared" si="14"/>
        <v>21310.136283568878</v>
      </c>
      <c r="H60" s="18">
        <f t="shared" si="7"/>
        <v>891822.23937053245</v>
      </c>
      <c r="I60" s="43">
        <f t="shared" si="15"/>
        <v>23057507.739591166</v>
      </c>
      <c r="J60" s="44"/>
    </row>
    <row r="61" spans="1:11">
      <c r="A61" s="1">
        <f t="shared" si="12"/>
        <v>7</v>
      </c>
      <c r="B61" s="1">
        <f t="shared" si="13"/>
        <v>2054</v>
      </c>
      <c r="C61" s="2">
        <f t="shared" si="8"/>
        <v>23057507.739591166</v>
      </c>
      <c r="D61" s="70">
        <f t="shared" si="9"/>
        <v>442956.98110866453</v>
      </c>
      <c r="E61" s="2">
        <f t="shared" si="10"/>
        <v>111623.47015634744</v>
      </c>
      <c r="F61" s="18">
        <f t="shared" si="11"/>
        <v>887922.34514870285</v>
      </c>
      <c r="G61" s="2">
        <f t="shared" si="14"/>
        <v>21736.339009240255</v>
      </c>
      <c r="H61" s="18">
        <f t="shared" si="7"/>
        <v>909658.68415794312</v>
      </c>
      <c r="I61" s="43">
        <f t="shared" si="15"/>
        <v>22479182.566385541</v>
      </c>
      <c r="J61" s="44"/>
    </row>
    <row r="62" spans="1:11">
      <c r="A62" s="1">
        <f t="shared" si="12"/>
        <v>8</v>
      </c>
      <c r="B62" s="1">
        <f t="shared" si="13"/>
        <v>2055</v>
      </c>
      <c r="C62" s="2">
        <f t="shared" si="8"/>
        <v>22479182.566385541</v>
      </c>
      <c r="D62" s="70">
        <f t="shared" si="9"/>
        <v>431026.61417088885</v>
      </c>
      <c r="E62" s="2">
        <f t="shared" si="10"/>
        <v>108346.72032108791</v>
      </c>
      <c r="F62" s="18">
        <f t="shared" si="11"/>
        <v>905680.79205167689</v>
      </c>
      <c r="G62" s="2">
        <f t="shared" si="14"/>
        <v>22171.065789425062</v>
      </c>
      <c r="H62" s="18">
        <f t="shared" si="7"/>
        <v>927851.85784110194</v>
      </c>
      <c r="I62" s="43">
        <f t="shared" si="15"/>
        <v>21874010.602394242</v>
      </c>
      <c r="J62" s="44"/>
    </row>
    <row r="63" spans="1:11">
      <c r="A63" s="1">
        <f t="shared" si="12"/>
        <v>9</v>
      </c>
      <c r="B63" s="1">
        <f t="shared" si="13"/>
        <v>2056</v>
      </c>
      <c r="C63" s="2">
        <f t="shared" si="8"/>
        <v>21874010.602394242</v>
      </c>
      <c r="D63" s="70">
        <f t="shared" si="9"/>
        <v>418552.03414792637</v>
      </c>
      <c r="E63" s="2">
        <f t="shared" si="10"/>
        <v>104923.44996631889</v>
      </c>
      <c r="F63" s="18">
        <f t="shared" si="11"/>
        <v>923794.40789271041</v>
      </c>
      <c r="G63" s="2">
        <f t="shared" si="14"/>
        <v>22614.487105213564</v>
      </c>
      <c r="H63" s="18">
        <f t="shared" si="7"/>
        <v>946408.89499792398</v>
      </c>
      <c r="I63" s="43">
        <f t="shared" si="15"/>
        <v>21241230.291577924</v>
      </c>
      <c r="J63" s="44"/>
    </row>
    <row r="64" spans="1:11">
      <c r="A64" s="1">
        <f t="shared" si="12"/>
        <v>10</v>
      </c>
      <c r="B64" s="1">
        <f t="shared" si="13"/>
        <v>2057</v>
      </c>
      <c r="C64" s="2">
        <f t="shared" si="8"/>
        <v>21241230.291577924</v>
      </c>
      <c r="D64" s="70">
        <f t="shared" si="9"/>
        <v>405517.86437360087</v>
      </c>
      <c r="E64" s="2">
        <f t="shared" si="10"/>
        <v>101349.53819446501</v>
      </c>
      <c r="F64" s="18">
        <f t="shared" si="11"/>
        <v>942270.29605056462</v>
      </c>
      <c r="G64" s="2">
        <f t="shared" si="14"/>
        <v>23066.776847317837</v>
      </c>
      <c r="H64" s="18">
        <f t="shared" si="7"/>
        <v>965337.07289788243</v>
      </c>
      <c r="I64" s="43">
        <f t="shared" si="15"/>
        <v>20580061.544859178</v>
      </c>
      <c r="J64" s="44"/>
    </row>
    <row r="65" spans="1:10">
      <c r="A65" s="1">
        <f t="shared" si="12"/>
        <v>11</v>
      </c>
      <c r="B65" s="1">
        <f t="shared" si="13"/>
        <v>2058</v>
      </c>
      <c r="C65" s="2">
        <f t="shared" si="8"/>
        <v>20580061.544859178</v>
      </c>
      <c r="D65" s="70">
        <f t="shared" si="9"/>
        <v>391908.3546100668</v>
      </c>
      <c r="E65" s="2">
        <f t="shared" si="10"/>
        <v>97620.764189837704</v>
      </c>
      <c r="F65" s="18">
        <f t="shared" si="11"/>
        <v>961115.70197157597</v>
      </c>
      <c r="G65" s="2">
        <f t="shared" si="14"/>
        <v>23528.112384264194</v>
      </c>
      <c r="H65" s="18">
        <f t="shared" si="7"/>
        <v>984643.81435584021</v>
      </c>
      <c r="I65" s="43">
        <f t="shared" si="15"/>
        <v>19889705.320923567</v>
      </c>
      <c r="J65" s="44"/>
    </row>
    <row r="66" spans="1:10">
      <c r="A66" s="1">
        <f t="shared" si="12"/>
        <v>12</v>
      </c>
      <c r="B66" s="1">
        <f t="shared" si="13"/>
        <v>2059</v>
      </c>
      <c r="C66" s="2">
        <f t="shared" si="8"/>
        <v>19889705.320923567</v>
      </c>
      <c r="D66" s="70">
        <f t="shared" si="9"/>
        <v>377707.37260561221</v>
      </c>
      <c r="E66" s="2">
        <f t="shared" si="10"/>
        <v>93732.804963020637</v>
      </c>
      <c r="F66" s="18">
        <f t="shared" si="11"/>
        <v>980338.01601100748</v>
      </c>
      <c r="G66" s="2">
        <f t="shared" si="14"/>
        <v>23998.674631949478</v>
      </c>
      <c r="H66" s="18">
        <f t="shared" si="7"/>
        <v>1004336.690642957</v>
      </c>
      <c r="I66" s="43">
        <f t="shared" si="15"/>
        <v>19169343.197923198</v>
      </c>
      <c r="J66" s="44"/>
    </row>
    <row r="67" spans="1:10">
      <c r="A67" s="1">
        <f t="shared" si="12"/>
        <v>13</v>
      </c>
      <c r="B67" s="1">
        <f t="shared" si="13"/>
        <v>2060</v>
      </c>
      <c r="C67" s="2">
        <f t="shared" si="8"/>
        <v>19169343.197923198</v>
      </c>
      <c r="D67" s="70">
        <f t="shared" si="9"/>
        <v>362898.3954693476</v>
      </c>
      <c r="E67" s="2">
        <f t="shared" si="10"/>
        <v>89681.233046361172</v>
      </c>
      <c r="F67" s="18">
        <f t="shared" si="11"/>
        <v>999944.77633122762</v>
      </c>
      <c r="G67" s="2">
        <f t="shared" si="14"/>
        <v>24478.648124588468</v>
      </c>
      <c r="H67" s="18">
        <f t="shared" si="7"/>
        <v>1024423.424455816</v>
      </c>
      <c r="I67" s="43">
        <f t="shared" si="15"/>
        <v>18418136.935890369</v>
      </c>
      <c r="J67" s="44"/>
    </row>
    <row r="68" spans="1:10">
      <c r="A68" s="1">
        <f t="shared" si="12"/>
        <v>14</v>
      </c>
      <c r="B68" s="1">
        <f t="shared" si="13"/>
        <v>2061</v>
      </c>
      <c r="C68" s="2">
        <f t="shared" si="8"/>
        <v>18418136.935890369</v>
      </c>
      <c r="D68" s="70">
        <f t="shared" si="9"/>
        <v>347464.50085890875</v>
      </c>
      <c r="E68" s="2">
        <f t="shared" si="10"/>
        <v>85461.514139534556</v>
      </c>
      <c r="F68" s="18">
        <f t="shared" si="11"/>
        <v>1019943.6718578521</v>
      </c>
      <c r="G68" s="2">
        <f t="shared" si="14"/>
        <v>24968.221087080237</v>
      </c>
      <c r="H68" s="18">
        <f t="shared" si="7"/>
        <v>1044911.8929449323</v>
      </c>
      <c r="I68" s="43">
        <f t="shared" si="15"/>
        <v>17635228.029664814</v>
      </c>
      <c r="J68" s="44"/>
    </row>
    <row r="69" spans="1:10">
      <c r="A69" s="1">
        <f t="shared" si="12"/>
        <v>15</v>
      </c>
      <c r="B69" s="1">
        <f t="shared" si="13"/>
        <v>2062</v>
      </c>
      <c r="C69" s="2">
        <f t="shared" si="8"/>
        <v>17635228.029664814</v>
      </c>
      <c r="D69" s="70">
        <f t="shared" si="9"/>
        <v>331388.35797721968</v>
      </c>
      <c r="E69" s="2">
        <f t="shared" si="10"/>
        <v>81069.004704125444</v>
      </c>
      <c r="F69" s="18">
        <f t="shared" si="11"/>
        <v>1040342.5452950092</v>
      </c>
      <c r="G69" s="2">
        <f t="shared" si="14"/>
        <v>25467.585508821841</v>
      </c>
      <c r="H69" s="18">
        <f t="shared" si="7"/>
        <v>1065810.1308038309</v>
      </c>
      <c r="I69" s="43">
        <f t="shared" si="15"/>
        <v>16819737.252134077</v>
      </c>
      <c r="J69" s="44"/>
    </row>
    <row r="70" spans="1:10">
      <c r="A70" s="1">
        <f t="shared" si="12"/>
        <v>16</v>
      </c>
      <c r="B70" s="1">
        <f t="shared" si="13"/>
        <v>2063</v>
      </c>
      <c r="C70" s="2">
        <f t="shared" si="8"/>
        <v>16819737.252134077</v>
      </c>
      <c r="D70" s="70">
        <f t="shared" si="9"/>
        <v>314652.2183742834</v>
      </c>
      <c r="E70" s="2">
        <f t="shared" si="10"/>
        <v>76498.949506150559</v>
      </c>
      <c r="F70" s="18">
        <f t="shared" si="11"/>
        <v>1061149.3962009093</v>
      </c>
      <c r="G70" s="2">
        <f t="shared" si="14"/>
        <v>25976.937218998279</v>
      </c>
      <c r="H70" s="18">
        <f t="shared" si="7"/>
        <v>1087126.3334199076</v>
      </c>
      <c r="I70" s="43">
        <f t="shared" si="15"/>
        <v>15970764.187582303</v>
      </c>
      <c r="J70" s="44"/>
    </row>
    <row r="71" spans="1:10">
      <c r="A71" s="1">
        <f t="shared" si="12"/>
        <v>17</v>
      </c>
      <c r="B71" s="1">
        <f t="shared" si="13"/>
        <v>2064</v>
      </c>
      <c r="C71" s="2">
        <f t="shared" si="8"/>
        <v>15970764.187582303</v>
      </c>
      <c r="D71" s="70">
        <f t="shared" si="9"/>
        <v>297237.90654987993</v>
      </c>
      <c r="E71" s="2">
        <f t="shared" si="10"/>
        <v>71746.479105422943</v>
      </c>
      <c r="F71" s="18">
        <f t="shared" si="11"/>
        <v>1082372.3841249275</v>
      </c>
      <c r="G71" s="2">
        <f t="shared" si="14"/>
        <v>26496.475963378245</v>
      </c>
      <c r="H71" s="18">
        <f t="shared" si="7"/>
        <v>1108868.8600883058</v>
      </c>
      <c r="I71" s="43">
        <f t="shared" si="15"/>
        <v>15087386.754938455</v>
      </c>
      <c r="J71" s="44"/>
    </row>
    <row r="72" spans="1:10">
      <c r="A72" s="1">
        <f t="shared" si="12"/>
        <v>18</v>
      </c>
      <c r="B72" s="1">
        <f t="shared" si="13"/>
        <v>2065</v>
      </c>
      <c r="C72" s="2">
        <f t="shared" si="8"/>
        <v>15087386.754938455</v>
      </c>
      <c r="D72" s="70">
        <f t="shared" si="9"/>
        <v>279126.8103529677</v>
      </c>
      <c r="E72" s="2">
        <f t="shared" si="10"/>
        <v>66806.607290635307</v>
      </c>
      <c r="F72" s="18">
        <f t="shared" si="11"/>
        <v>1104019.8318074259</v>
      </c>
      <c r="G72" s="2">
        <f t="shared" si="14"/>
        <v>27026.405482645809</v>
      </c>
      <c r="H72" s="18">
        <f t="shared" si="7"/>
        <v>1131046.2372900718</v>
      </c>
      <c r="I72" s="43">
        <f t="shared" si="15"/>
        <v>14168660.720710717</v>
      </c>
      <c r="J72" s="44"/>
    </row>
    <row r="73" spans="1:10">
      <c r="A73" s="1">
        <f t="shared" si="12"/>
        <v>19</v>
      </c>
      <c r="B73" s="1">
        <f t="shared" si="13"/>
        <v>2066</v>
      </c>
      <c r="C73" s="2">
        <f t="shared" si="8"/>
        <v>14168660.720710717</v>
      </c>
      <c r="D73" s="70">
        <f t="shared" si="9"/>
        <v>260299.87117349688</v>
      </c>
      <c r="E73" s="2">
        <f t="shared" si="10"/>
        <v>61674.228459017511</v>
      </c>
      <c r="F73" s="18">
        <f t="shared" si="11"/>
        <v>1126100.2284435744</v>
      </c>
      <c r="G73" s="2">
        <f t="shared" si="14"/>
        <v>27566.933592298727</v>
      </c>
      <c r="H73" s="18">
        <f t="shared" si="7"/>
        <v>1153667.1620358732</v>
      </c>
      <c r="I73" s="43">
        <f t="shared" si="15"/>
        <v>13213619.201389324</v>
      </c>
      <c r="J73" s="44"/>
    </row>
    <row r="74" spans="1:10">
      <c r="A74" s="1">
        <f t="shared" si="12"/>
        <v>20</v>
      </c>
      <c r="B74" s="1">
        <f t="shared" si="13"/>
        <v>2067</v>
      </c>
      <c r="C74" s="2">
        <f t="shared" si="8"/>
        <v>13213619.201389324</v>
      </c>
      <c r="D74" s="70">
        <f t="shared" si="9"/>
        <v>240737.57392225467</v>
      </c>
      <c r="E74" s="2">
        <f t="shared" si="10"/>
        <v>56344.114939399144</v>
      </c>
      <c r="F74" s="18">
        <f t="shared" si="11"/>
        <v>1148622.233012446</v>
      </c>
      <c r="G74" s="2">
        <f t="shared" si="14"/>
        <v>28118.2722641447</v>
      </c>
      <c r="H74" s="18">
        <f t="shared" si="7"/>
        <v>1176740.5052765906</v>
      </c>
      <c r="I74" s="43">
        <f t="shared" si="15"/>
        <v>12221272.155095588</v>
      </c>
      <c r="J74" s="44"/>
    </row>
    <row r="75" spans="1:10">
      <c r="A75" s="1">
        <f t="shared" si="12"/>
        <v>21</v>
      </c>
      <c r="B75" s="1">
        <f t="shared" si="13"/>
        <v>2068</v>
      </c>
      <c r="C75" s="2">
        <f t="shared" si="8"/>
        <v>12221272.155095588</v>
      </c>
      <c r="D75" s="70">
        <f t="shared" si="9"/>
        <v>220419.93679426931</v>
      </c>
      <c r="E75" s="2">
        <f t="shared" si="10"/>
        <v>50810.914257483055</v>
      </c>
      <c r="F75" s="18">
        <f t="shared" si="11"/>
        <v>1171594.6776726949</v>
      </c>
      <c r="G75" s="2">
        <f t="shared" si="14"/>
        <v>28680.637709427596</v>
      </c>
      <c r="H75" s="18">
        <f t="shared" si="7"/>
        <v>1200275.3153821225</v>
      </c>
      <c r="I75" s="43">
        <f t="shared" si="15"/>
        <v>11190605.862250252</v>
      </c>
      <c r="J75" s="44"/>
    </row>
    <row r="76" spans="1:10">
      <c r="A76" s="1">
        <f t="shared" si="12"/>
        <v>22</v>
      </c>
      <c r="B76" s="1">
        <f t="shared" si="13"/>
        <v>2069</v>
      </c>
      <c r="C76" s="2">
        <f t="shared" si="8"/>
        <v>11190605.862250252</v>
      </c>
      <c r="D76" s="70">
        <f t="shared" si="9"/>
        <v>199326.50081120976</v>
      </c>
      <c r="E76" s="2">
        <f t="shared" si="10"/>
        <v>45069.146342112312</v>
      </c>
      <c r="F76" s="18">
        <f t="shared" si="11"/>
        <v>1195026.5712261489</v>
      </c>
      <c r="G76" s="2">
        <f t="shared" si="14"/>
        <v>29254.250463616147</v>
      </c>
      <c r="H76" s="18">
        <f t="shared" si="7"/>
        <v>1224280.821689765</v>
      </c>
      <c r="I76" s="43">
        <f t="shared" si="15"/>
        <v>10120582.395029586</v>
      </c>
      <c r="J76" s="44"/>
    </row>
    <row r="77" spans="1:10">
      <c r="A77" s="1">
        <f t="shared" si="12"/>
        <v>23</v>
      </c>
      <c r="B77" s="1">
        <f t="shared" si="13"/>
        <v>2070</v>
      </c>
      <c r="C77" s="2">
        <f t="shared" si="8"/>
        <v>10120582.395029586</v>
      </c>
      <c r="D77" s="70">
        <f t="shared" si="9"/>
        <v>177436.31913812048</v>
      </c>
      <c r="E77" s="2">
        <f t="shared" si="10"/>
        <v>39113.20067128649</v>
      </c>
      <c r="F77" s="18">
        <f t="shared" si="11"/>
        <v>1218927.102650672</v>
      </c>
      <c r="G77" s="2">
        <f t="shared" si="14"/>
        <v>29839.33547288847</v>
      </c>
      <c r="H77" s="18">
        <f t="shared" si="7"/>
        <v>1248766.4381235605</v>
      </c>
      <c r="I77" s="43">
        <f t="shared" si="15"/>
        <v>9010139.0753728598</v>
      </c>
      <c r="J77" s="44"/>
    </row>
    <row r="78" spans="1:10">
      <c r="A78" s="10">
        <f t="shared" si="12"/>
        <v>24</v>
      </c>
      <c r="B78" s="10">
        <f t="shared" si="13"/>
        <v>2071</v>
      </c>
      <c r="C78" s="2">
        <f t="shared" si="8"/>
        <v>9010139.0753728598</v>
      </c>
      <c r="D78" s="70">
        <f t="shared" si="9"/>
        <v>154727.94616973656</v>
      </c>
      <c r="E78" s="2">
        <f t="shared" si="10"/>
        <v>32937.333356658441</v>
      </c>
      <c r="F78" s="18">
        <f t="shared" si="11"/>
        <v>1243305.6447036855</v>
      </c>
      <c r="G78" s="2">
        <f t="shared" si="14"/>
        <v>30436.12218234624</v>
      </c>
      <c r="H78" s="18">
        <f t="shared" si="7"/>
        <v>1273741.7668860317</v>
      </c>
      <c r="I78" s="43">
        <f t="shared" si="15"/>
        <v>7858187.9212999064</v>
      </c>
      <c r="J78" s="44"/>
    </row>
    <row r="79" spans="1:10">
      <c r="A79" s="1">
        <f t="shared" si="12"/>
        <v>25</v>
      </c>
      <c r="B79" s="1">
        <f t="shared" si="13"/>
        <v>2072</v>
      </c>
      <c r="C79" s="2">
        <f t="shared" si="8"/>
        <v>7858187.9212999064</v>
      </c>
      <c r="D79" s="70">
        <f t="shared" si="9"/>
        <v>131179.42638152308</v>
      </c>
      <c r="E79" s="2">
        <f t="shared" si="10"/>
        <v>26535.664165215429</v>
      </c>
      <c r="F79" s="18">
        <f t="shared" si="11"/>
        <v>1268171.7575977594</v>
      </c>
      <c r="G79" s="2">
        <f t="shared" si="14"/>
        <v>31044.844625993166</v>
      </c>
      <c r="H79" s="18">
        <f t="shared" si="7"/>
        <v>1299216.6022237525</v>
      </c>
      <c r="I79" s="43">
        <f t="shared" si="15"/>
        <v>6663615.0812924616</v>
      </c>
      <c r="J79" s="44"/>
    </row>
    <row r="80" spans="1:10">
      <c r="A80" s="1">
        <f t="shared" si="12"/>
        <v>26</v>
      </c>
      <c r="B80" s="1">
        <f t="shared" si="13"/>
        <v>2073</v>
      </c>
      <c r="C80" s="2">
        <f t="shared" si="8"/>
        <v>6663615.0812924616</v>
      </c>
      <c r="D80" s="70">
        <f t="shared" si="9"/>
        <v>106768.28294048469</v>
      </c>
      <c r="E80" s="2">
        <f t="shared" si="10"/>
        <v>19902.173476822492</v>
      </c>
      <c r="F80" s="18">
        <f t="shared" si="11"/>
        <v>1293535.1927497145</v>
      </c>
      <c r="G80" s="2">
        <f t="shared" si="14"/>
        <v>31665.74151851303</v>
      </c>
      <c r="H80" s="18">
        <f t="shared" si="7"/>
        <v>1325200.9342682275</v>
      </c>
      <c r="I80" s="43">
        <f t="shared" si="15"/>
        <v>5425280.2564878957</v>
      </c>
      <c r="J80" s="44"/>
    </row>
    <row r="81" spans="1:11">
      <c r="A81" s="1">
        <f t="shared" si="12"/>
        <v>27</v>
      </c>
      <c r="B81" s="1">
        <f t="shared" si="13"/>
        <v>2074</v>
      </c>
      <c r="C81" s="2">
        <f t="shared" si="8"/>
        <v>5425280.2564878957</v>
      </c>
      <c r="D81" s="70">
        <f t="shared" si="9"/>
        <v>81471.506070686082</v>
      </c>
      <c r="E81" s="2">
        <f t="shared" si="10"/>
        <v>13030.69917627774</v>
      </c>
      <c r="F81" s="18">
        <f t="shared" si="11"/>
        <v>1319405.8966047089</v>
      </c>
      <c r="G81" s="2">
        <f t="shared" si="14"/>
        <v>32299.056348883292</v>
      </c>
      <c r="H81" s="18">
        <f t="shared" si="7"/>
        <v>1351704.9529535922</v>
      </c>
      <c r="I81" s="43">
        <f t="shared" si="15"/>
        <v>4142016.1104287123</v>
      </c>
      <c r="J81" s="44"/>
    </row>
    <row r="82" spans="1:11">
      <c r="A82" s="1">
        <f t="shared" si="12"/>
        <v>28</v>
      </c>
      <c r="B82" s="1">
        <f t="shared" si="13"/>
        <v>2075</v>
      </c>
      <c r="C82" s="2">
        <f t="shared" si="8"/>
        <v>4142016.1104287123</v>
      </c>
      <c r="D82" s="70">
        <f t="shared" si="9"/>
        <v>55265.54116832096</v>
      </c>
      <c r="E82" s="2">
        <f t="shared" si="10"/>
        <v>5914.9334785019</v>
      </c>
      <c r="F82" s="18">
        <f t="shared" si="11"/>
        <v>1345794.0145368031</v>
      </c>
      <c r="G82" s="2">
        <f t="shared" si="14"/>
        <v>32945.037475860961</v>
      </c>
      <c r="H82" s="18">
        <f t="shared" si="7"/>
        <v>1378739.052012664</v>
      </c>
      <c r="I82" s="43">
        <f t="shared" si="15"/>
        <v>2812627.6661058674</v>
      </c>
      <c r="J82" s="44"/>
    </row>
    <row r="83" spans="1:11">
      <c r="A83" s="1">
        <f t="shared" si="12"/>
        <v>29</v>
      </c>
      <c r="B83" s="1">
        <f t="shared" si="13"/>
        <v>2076</v>
      </c>
      <c r="C83" s="2">
        <f t="shared" si="8"/>
        <v>2812627.6661058674</v>
      </c>
      <c r="D83" s="70">
        <f t="shared" si="9"/>
        <v>28126.276661059001</v>
      </c>
      <c r="E83" s="2">
        <f t="shared" si="10"/>
        <v>0</v>
      </c>
      <c r="F83" s="18">
        <f t="shared" si="11"/>
        <v>1372709.8948275391</v>
      </c>
      <c r="G83" s="2">
        <f t="shared" si="14"/>
        <v>33603.938225378181</v>
      </c>
      <c r="H83" s="18">
        <f t="shared" si="7"/>
        <v>1406313.8330529174</v>
      </c>
      <c r="I83" s="43">
        <f t="shared" si="15"/>
        <v>1434440.1097140089</v>
      </c>
      <c r="J83" s="44"/>
    </row>
    <row r="84" spans="1:11">
      <c r="A84" s="1">
        <f t="shared" si="12"/>
        <v>30</v>
      </c>
      <c r="B84" s="1">
        <f t="shared" si="13"/>
        <v>2077</v>
      </c>
      <c r="C84" s="2">
        <f t="shared" si="8"/>
        <v>1434440.1097140089</v>
      </c>
      <c r="D84" s="70">
        <f t="shared" si="9"/>
        <v>6.6123902797698971E-10</v>
      </c>
      <c r="E84" s="2">
        <f t="shared" si="10"/>
        <v>0</v>
      </c>
      <c r="F84" s="18">
        <f t="shared" si="11"/>
        <v>1400164.09272409</v>
      </c>
      <c r="G84" s="2">
        <f t="shared" si="14"/>
        <v>34276.016989885742</v>
      </c>
      <c r="H84" s="18">
        <f t="shared" si="7"/>
        <v>1434440.1097139758</v>
      </c>
      <c r="I84" s="67">
        <f t="shared" si="15"/>
        <v>3.3760443329811096E-8</v>
      </c>
      <c r="J84" s="68"/>
    </row>
    <row r="85" spans="1:11">
      <c r="A85" s="8"/>
      <c r="C85" s="6"/>
      <c r="D85" s="6">
        <f>SUM((D55:D84))</f>
        <v>8935847.3313784804</v>
      </c>
      <c r="E85" s="6">
        <v>0</v>
      </c>
      <c r="F85" s="6"/>
      <c r="G85" s="8"/>
      <c r="H85" s="21">
        <f>SUM(H55:H84)</f>
        <v>32768901.640942674</v>
      </c>
      <c r="J85" s="21"/>
    </row>
    <row r="86" spans="1:11">
      <c r="A86" s="39" t="s">
        <v>46</v>
      </c>
    </row>
    <row r="87" spans="1:11">
      <c r="A87" s="65" t="s">
        <v>52</v>
      </c>
      <c r="B87" s="65"/>
      <c r="C87" s="65"/>
      <c r="D87" s="65"/>
      <c r="E87" s="65"/>
      <c r="F87" s="65"/>
      <c r="G87" s="65"/>
      <c r="H87" s="65"/>
      <c r="I87" s="4"/>
      <c r="J87" s="4"/>
      <c r="K87" s="4"/>
    </row>
    <row r="88" spans="1:11" ht="26.25" customHeight="1">
      <c r="A88" s="64" t="s">
        <v>53</v>
      </c>
      <c r="B88" s="64"/>
      <c r="C88" s="64"/>
      <c r="D88" s="64"/>
      <c r="E88" s="64"/>
      <c r="F88" s="64"/>
      <c r="G88" s="64"/>
      <c r="H88" s="64"/>
      <c r="I88" s="19"/>
      <c r="J88" s="19"/>
      <c r="K88" s="19"/>
    </row>
    <row r="89" spans="1:11">
      <c r="A89" s="4" t="s">
        <v>54</v>
      </c>
      <c r="B89" s="4"/>
      <c r="C89" s="4"/>
      <c r="D89" s="4"/>
      <c r="E89" s="4"/>
      <c r="F89" s="4"/>
      <c r="G89" s="4"/>
      <c r="H89" s="4"/>
      <c r="I89" s="4"/>
      <c r="J89" s="4"/>
      <c r="K89" s="4"/>
    </row>
    <row r="91" spans="1:11" ht="15.75">
      <c r="A91" s="40"/>
      <c r="B91" s="42"/>
    </row>
    <row r="92" spans="1:11">
      <c r="B92" s="42"/>
    </row>
    <row r="93" spans="1:11">
      <c r="B93" s="42"/>
    </row>
  </sheetData>
  <mergeCells count="58">
    <mergeCell ref="I71:J71"/>
    <mergeCell ref="I72:J72"/>
    <mergeCell ref="I73:J73"/>
    <mergeCell ref="I74:J74"/>
    <mergeCell ref="I75:J75"/>
    <mergeCell ref="I76:J76"/>
    <mergeCell ref="I77:J77"/>
    <mergeCell ref="I78:J78"/>
    <mergeCell ref="I79:J79"/>
    <mergeCell ref="I80:J80"/>
    <mergeCell ref="A88:H88"/>
    <mergeCell ref="I81:J81"/>
    <mergeCell ref="I82:J82"/>
    <mergeCell ref="I83:J83"/>
    <mergeCell ref="I84:J84"/>
    <mergeCell ref="A87:H87"/>
    <mergeCell ref="I70:J70"/>
    <mergeCell ref="I61:J61"/>
    <mergeCell ref="I62:J62"/>
    <mergeCell ref="I63:J63"/>
    <mergeCell ref="I64:J64"/>
    <mergeCell ref="I65:J65"/>
    <mergeCell ref="I66:J66"/>
    <mergeCell ref="I59:J59"/>
    <mergeCell ref="I60:J60"/>
    <mergeCell ref="I67:J67"/>
    <mergeCell ref="I68:J68"/>
    <mergeCell ref="I69:J69"/>
    <mergeCell ref="I58:J58"/>
    <mergeCell ref="E6:K6"/>
    <mergeCell ref="E7:K7"/>
    <mergeCell ref="E11:K11"/>
    <mergeCell ref="E12:K12"/>
    <mergeCell ref="A50:K51"/>
    <mergeCell ref="A21:K21"/>
    <mergeCell ref="E13:K13"/>
    <mergeCell ref="E14:K14"/>
    <mergeCell ref="E15:K15"/>
    <mergeCell ref="E16:K16"/>
    <mergeCell ref="A49:K49"/>
    <mergeCell ref="I55:J55"/>
    <mergeCell ref="E9:K9"/>
    <mergeCell ref="E8:K8"/>
    <mergeCell ref="E10:K10"/>
    <mergeCell ref="I56:J56"/>
    <mergeCell ref="I57:J57"/>
    <mergeCell ref="A1:B1"/>
    <mergeCell ref="C1:K1"/>
    <mergeCell ref="I54:J54"/>
    <mergeCell ref="E4:K4"/>
    <mergeCell ref="A8:B9"/>
    <mergeCell ref="A4:C4"/>
    <mergeCell ref="A5:B5"/>
    <mergeCell ref="E5:K5"/>
    <mergeCell ref="E17:K17"/>
    <mergeCell ref="A53:J53"/>
    <mergeCell ref="E18:K18"/>
    <mergeCell ref="E19:K19"/>
  </mergeCells>
  <phoneticPr fontId="3" type="noConversion"/>
  <dataValidations count="2">
    <dataValidation type="whole" operator="greaterThanOrEqual" allowBlank="1" showInputMessage="1" showErrorMessage="1" errorTitle="Saisir montant positif" error="Aucun décaissement de la fiducie ne peut être autorisé." sqref="F23:G45" xr:uid="{DDA58738-BD5D-4618-AA9F-5C85772FFD06}">
      <formula1>0</formula1>
    </dataValidation>
    <dataValidation type="list" allowBlank="1" showInputMessage="1" showErrorMessage="1" sqref="C9" xr:uid="{00000000-0002-0000-0000-000000000000}">
      <formula1>"Méthode 1,Méthode 2"</formula1>
    </dataValidation>
  </dataValidations>
  <hyperlinks>
    <hyperlink ref="E2" r:id="rId1" xr:uid="{94DB3D3B-250B-4C41-BE41-9F4054C02D1B}"/>
  </hyperlinks>
  <pageMargins left="0.78740157480314965" right="0.78740157480314965" top="0.98425196850393704" bottom="0.98425196850393704" header="0.51181102362204722" footer="0.51181102362204722"/>
  <pageSetup scale="49" orientation="portrait" r:id="rId2"/>
  <headerFooter alignWithMargins="0">
    <oddHeader xml:space="preserve">&amp;C&amp;"Arial,Gras"&amp;12
MODÈLE TYPE 2019
SANS IMPÔT
Révision de la contribution
à la fiducie  
LET (préciser)&amp;"Arial,Normal"&amp;10
</oddHead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d45c86f3-ef32-4e98-93e1-fdaeb63d80aa" xsi:nil="true"/>
    <commentaires xmlns="eda2478b-e544-454a-8fb7-511bff12b22c" xsi:nil="true"/>
    <lcf76f155ced4ddcb4097134ff3c332f xmlns="eda2478b-e544-454a-8fb7-511bff12b22c">
      <Terms xmlns="http://schemas.microsoft.com/office/infopath/2007/PartnerControls"/>
    </lcf76f155ced4ddcb4097134ff3c332f>
    <SharedWithUsers xmlns="d45c86f3-ef32-4e98-93e1-fdaeb63d80aa">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DA6C7C59D5AF542BCA76DFA3D67A668" ma:contentTypeVersion="15" ma:contentTypeDescription="Crée un document." ma:contentTypeScope="" ma:versionID="363980ba623438b9ccd7392e6c3aca4b">
  <xsd:schema xmlns:xsd="http://www.w3.org/2001/XMLSchema" xmlns:xs="http://www.w3.org/2001/XMLSchema" xmlns:p="http://schemas.microsoft.com/office/2006/metadata/properties" xmlns:ns2="eda2478b-e544-454a-8fb7-511bff12b22c" xmlns:ns3="d45c86f3-ef32-4e98-93e1-fdaeb63d80aa" targetNamespace="http://schemas.microsoft.com/office/2006/metadata/properties" ma:root="true" ma:fieldsID="db7a8c465ada765d29830579a1e7729a" ns2:_="" ns3:_="">
    <xsd:import namespace="eda2478b-e544-454a-8fb7-511bff12b22c"/>
    <xsd:import namespace="d45c86f3-ef32-4e98-93e1-fdaeb63d80aa"/>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commentaires"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a2478b-e544-454a-8fb7-511bff12b2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commentaires" ma:index="17" nillable="true" ma:displayName="commentaires" ma:format="Dropdown" ma:internalName="commentaires">
      <xsd:simpleType>
        <xsd:restriction base="dms:Text">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5c86f3-ef32-4e98-93e1-fdaeb63d8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91d1424f-beef-4ee5-805e-0717e759090a}" ma:internalName="TaxCatchAll" ma:showField="CatchAllData" ma:web="d45c86f3-ef32-4e98-93e1-fdaeb63d80a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DDC1F6-2E3F-4DE2-ABC5-C7A16C86EF24}"/>
</file>

<file path=customXml/itemProps2.xml><?xml version="1.0" encoding="utf-8"?>
<ds:datastoreItem xmlns:ds="http://schemas.openxmlformats.org/officeDocument/2006/customXml" ds:itemID="{20D47362-215E-4FA8-98D3-54292DAAD0D8}"/>
</file>

<file path=customXml/itemProps3.xml><?xml version="1.0" encoding="utf-8"?>
<ds:datastoreItem xmlns:ds="http://schemas.openxmlformats.org/officeDocument/2006/customXml" ds:itemID="{F079F783-6557-421B-9F45-855400EE9666}"/>
</file>

<file path=customXml/itemProps4.xml><?xml version="1.0" encoding="utf-8"?>
<ds:datastoreItem xmlns:ds="http://schemas.openxmlformats.org/officeDocument/2006/customXml" ds:itemID="{951B6D89-5634-43CF-8CC0-A3911287C1E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Formulaire de révision de la contribution</dc:title>
  <dc:subject/>
  <dc:creator>Ministère de l’Environnement, de la Lutte contre les changements climatiques, de la Faune et des Parcs;MELCCFP</dc:creator>
  <cp:keywords>contribution, fiducie, lieu d’enfouissement technique, garantie financière, calcul d’actualisation</cp:keywords>
  <dc:description/>
  <cp:lastModifiedBy/>
  <cp:revision/>
  <dcterms:created xsi:type="dcterms:W3CDTF">2007-09-19T16:40:27Z</dcterms:created>
  <dcterms:modified xsi:type="dcterms:W3CDTF">2024-11-25T14:20:13Z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Calleja, Sebastian</vt:lpwstr>
  </property>
  <property fmtid="{D5CDD505-2E9C-101B-9397-08002B2CF9AE}" pid="4" name="xd_ProgID">
    <vt:lpwstr/>
  </property>
  <property fmtid="{D5CDD505-2E9C-101B-9397-08002B2CF9AE}" pid="5" name="SharedWithUsers">
    <vt:lpwstr/>
  </property>
  <property fmtid="{D5CDD505-2E9C-101B-9397-08002B2CF9AE}" pid="6" name="État de validation">
    <vt:lpwstr/>
  </property>
  <property fmtid="{D5CDD505-2E9C-101B-9397-08002B2CF9AE}" pid="7" name="_ExtendedDescription">
    <vt:lpwstr/>
  </property>
  <property fmtid="{D5CDD505-2E9C-101B-9397-08002B2CF9AE}" pid="8" name="display_urn:schemas-microsoft-com:office:office#Author">
    <vt:lpwstr>Calleja, Sebastian</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y fmtid="{D5CDD505-2E9C-101B-9397-08002B2CF9AE}" pid="12" name="ContentTypeId">
    <vt:lpwstr>0x0101005DA6C7C59D5AF542BCA76DFA3D67A668</vt:lpwstr>
  </property>
  <property fmtid="{D5CDD505-2E9C-101B-9397-08002B2CF9AE}" pid="13" name="Suivi">
    <vt:lpwstr/>
  </property>
  <property fmtid="{D5CDD505-2E9C-101B-9397-08002B2CF9AE}" pid="14" name="Étatdudocument">
    <vt:lpwstr>En cours</vt:lpwstr>
  </property>
  <property fmtid="{D5CDD505-2E9C-101B-9397-08002B2CF9AE}" pid="15" name="Mots-clés">
    <vt:lpwstr/>
  </property>
  <property fmtid="{D5CDD505-2E9C-101B-9397-08002B2CF9AE}" pid="16" name="MediaServiceImageTags">
    <vt:lpwstr/>
  </property>
</Properties>
</file>