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https://environnementqc-my.sharepoint.com/personal/sophie_galerneau_environnement_gouv_qc_ca/Documents/Documents/dossiers/environnement.gouv/felicia financier fiducies/"/>
    </mc:Choice>
  </mc:AlternateContent>
  <xr:revisionPtr revIDLastSave="72" documentId="13_ncr:1_{A431F94E-100F-437B-96C8-FD54B9DE7EE5}" xr6:coauthVersionLast="47" xr6:coauthVersionMax="47" xr10:uidLastSave="{AC9215AD-359A-46E6-94EB-3E28A9D7826D}"/>
  <bookViews>
    <workbookView xWindow="-25260" yWindow="1680" windowWidth="24840" windowHeight="11115" xr2:uid="{00000000-000D-0000-FFFF-FFFF00000000}"/>
  </bookViews>
  <sheets>
    <sheet name="Calcul de la contribution" sheetId="1" r:id="rId1"/>
  </sheets>
  <definedNames>
    <definedName name="solver_adj" localSheetId="0" hidden="1">'Calcul de la contribution'!$C$17</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in" localSheetId="0" hidden="1">2</definedName>
    <definedName name="solver_neg" localSheetId="0" hidden="1">2</definedName>
    <definedName name="solver_num" localSheetId="0" hidden="1">0</definedName>
    <definedName name="solver_nwt" localSheetId="0" hidden="1">1</definedName>
    <definedName name="solver_opt" localSheetId="0" hidden="1">'Calcul de la contribution'!$I$84</definedName>
    <definedName name="solver_pre" localSheetId="0" hidden="1">0.000001</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3" i="1" l="1"/>
  <c r="K24" i="1" s="1"/>
  <c r="K25" i="1" s="1"/>
  <c r="K26" i="1" s="1"/>
  <c r="K27" i="1" s="1"/>
  <c r="K28" i="1" s="1"/>
  <c r="K29" i="1" s="1"/>
  <c r="K30" i="1" s="1"/>
  <c r="K31" i="1" s="1"/>
  <c r="K32" i="1" s="1"/>
  <c r="K33" i="1" s="1"/>
  <c r="K34" i="1" s="1"/>
  <c r="K35" i="1" s="1"/>
  <c r="K36" i="1" s="1"/>
  <c r="K37" i="1" s="1"/>
  <c r="K38" i="1" s="1"/>
  <c r="K39" i="1" s="1"/>
  <c r="K40" i="1" s="1"/>
  <c r="K41" i="1" s="1"/>
  <c r="K42" i="1" s="1"/>
  <c r="K43" i="1" s="1"/>
  <c r="K44" i="1" s="1"/>
  <c r="K45" i="1" s="1"/>
  <c r="G55" i="1" s="1"/>
  <c r="C12" i="1"/>
  <c r="C18" i="1"/>
  <c r="D23" i="1"/>
  <c r="J23" i="1"/>
  <c r="B23" i="1"/>
  <c r="F47" i="1"/>
  <c r="C16" i="1" l="1"/>
  <c r="C19" i="1" s="1"/>
  <c r="E23" i="1"/>
  <c r="J24" i="1"/>
  <c r="J25" i="1" s="1"/>
  <c r="J26" i="1" s="1"/>
  <c r="J27" i="1" s="1"/>
  <c r="J28" i="1" s="1"/>
  <c r="J29" i="1" s="1"/>
  <c r="J30" i="1" s="1"/>
  <c r="J31" i="1" s="1"/>
  <c r="J32" i="1" s="1"/>
  <c r="J33" i="1" s="1"/>
  <c r="J34" i="1" s="1"/>
  <c r="J35" i="1" s="1"/>
  <c r="J36" i="1" s="1"/>
  <c r="J37" i="1" s="1"/>
  <c r="J38" i="1" s="1"/>
  <c r="J39" i="1" s="1"/>
  <c r="J40" i="1" s="1"/>
  <c r="J41" i="1" s="1"/>
  <c r="J42" i="1" s="1"/>
  <c r="J43" i="1" s="1"/>
  <c r="J44" i="1" s="1"/>
  <c r="J45" i="1" s="1"/>
  <c r="F55" i="1" s="1"/>
  <c r="B24" i="1"/>
  <c r="B25" i="1" s="1"/>
  <c r="B26" i="1" s="1"/>
  <c r="B27" i="1" s="1"/>
  <c r="B28" i="1" s="1"/>
  <c r="B29" i="1" s="1"/>
  <c r="B30" i="1" s="1"/>
  <c r="B31" i="1" s="1"/>
  <c r="B32" i="1" s="1"/>
  <c r="B33" i="1" s="1"/>
  <c r="B34" i="1" s="1"/>
  <c r="B35" i="1" s="1"/>
  <c r="B36" i="1" s="1"/>
  <c r="B37" i="1" s="1"/>
  <c r="B38" i="1" s="1"/>
  <c r="B39" i="1" s="1"/>
  <c r="B40" i="1" s="1"/>
  <c r="B41" i="1" s="1"/>
  <c r="B42" i="1" s="1"/>
  <c r="B43" i="1" s="1"/>
  <c r="B44" i="1" s="1"/>
  <c r="B45"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A56" i="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C38" i="1" l="1"/>
  <c r="C30" i="1"/>
  <c r="C45" i="1"/>
  <c r="C44" i="1"/>
  <c r="C28" i="1"/>
  <c r="C31" i="1"/>
  <c r="C39" i="1"/>
  <c r="C37" i="1"/>
  <c r="C29" i="1"/>
  <c r="C36" i="1"/>
  <c r="C43" i="1"/>
  <c r="C35" i="1"/>
  <c r="C27" i="1"/>
  <c r="C42" i="1"/>
  <c r="C34" i="1"/>
  <c r="C26" i="1"/>
  <c r="C41" i="1"/>
  <c r="C33" i="1"/>
  <c r="C40" i="1"/>
  <c r="C32" i="1"/>
  <c r="C25" i="1"/>
  <c r="C24" i="1"/>
  <c r="C23" i="1"/>
  <c r="F56" i="1"/>
  <c r="F57" i="1" s="1"/>
  <c r="F58" i="1" s="1"/>
  <c r="F59" i="1" s="1"/>
  <c r="F60" i="1" s="1"/>
  <c r="F61" i="1" s="1"/>
  <c r="F62" i="1" s="1"/>
  <c r="F63" i="1" s="1"/>
  <c r="F64" i="1" s="1"/>
  <c r="F65" i="1" s="1"/>
  <c r="F66" i="1" s="1"/>
  <c r="F67" i="1" s="1"/>
  <c r="F68" i="1" s="1"/>
  <c r="F69" i="1" s="1"/>
  <c r="F70" i="1" s="1"/>
  <c r="F71" i="1" s="1"/>
  <c r="F72" i="1" s="1"/>
  <c r="F73" i="1" s="1"/>
  <c r="F74" i="1" s="1"/>
  <c r="F75" i="1" s="1"/>
  <c r="F76" i="1" s="1"/>
  <c r="F77" i="1" s="1"/>
  <c r="F78" i="1" s="1"/>
  <c r="F79" i="1" s="1"/>
  <c r="F80" i="1" s="1"/>
  <c r="F81" i="1" s="1"/>
  <c r="F82" i="1" s="1"/>
  <c r="F83" i="1" s="1"/>
  <c r="F84" i="1" s="1"/>
  <c r="H23" i="1" l="1"/>
  <c r="D24" i="1" s="1"/>
  <c r="E24" i="1" s="1"/>
  <c r="C47" i="1"/>
  <c r="G47" i="1"/>
  <c r="H24" i="1" l="1"/>
  <c r="D25" i="1" s="1"/>
  <c r="E25" i="1" s="1"/>
  <c r="H25" i="1" l="1"/>
  <c r="D26" i="1" l="1"/>
  <c r="E26" i="1" s="1"/>
  <c r="H26" i="1" l="1"/>
  <c r="D27" i="1" l="1"/>
  <c r="E27" i="1" s="1"/>
  <c r="H27" i="1" s="1"/>
  <c r="D28" i="1" l="1"/>
  <c r="E28" i="1" s="1"/>
  <c r="H28" i="1" l="1"/>
  <c r="D29" i="1" l="1"/>
  <c r="E29" i="1" l="1"/>
  <c r="H29" i="1" s="1"/>
  <c r="D30" i="1" l="1"/>
  <c r="E30" i="1" s="1"/>
  <c r="H30" i="1" s="1"/>
  <c r="D31" i="1" l="1"/>
  <c r="E31" i="1" l="1"/>
  <c r="H31" i="1" s="1"/>
  <c r="D32" i="1" l="1"/>
  <c r="E32" i="1" s="1"/>
  <c r="H32" i="1" s="1"/>
  <c r="D33" i="1" s="1"/>
  <c r="E33" i="1" l="1"/>
  <c r="H33" i="1" s="1"/>
  <c r="D34" i="1" s="1"/>
  <c r="E34" i="1" l="1"/>
  <c r="H34" i="1" s="1"/>
  <c r="D35" i="1" s="1"/>
  <c r="E35" i="1" l="1"/>
  <c r="H35" i="1" s="1"/>
  <c r="D36" i="1" s="1"/>
  <c r="E36" i="1" l="1"/>
  <c r="H36" i="1" s="1"/>
  <c r="D37" i="1" s="1"/>
  <c r="E37" i="1" l="1"/>
  <c r="H37" i="1" s="1"/>
  <c r="D38" i="1" s="1"/>
  <c r="E38" i="1" l="1"/>
  <c r="H38" i="1" s="1"/>
  <c r="D39" i="1" s="1"/>
  <c r="E39" i="1" l="1"/>
  <c r="H39" i="1" s="1"/>
  <c r="D40" i="1" s="1"/>
  <c r="E40" i="1" l="1"/>
  <c r="H40" i="1" s="1"/>
  <c r="D41" i="1" s="1"/>
  <c r="E41" i="1" l="1"/>
  <c r="H41" i="1" s="1"/>
  <c r="D42" i="1" s="1"/>
  <c r="E42" i="1" l="1"/>
  <c r="H42" i="1" s="1"/>
  <c r="D43" i="1" s="1"/>
  <c r="E43" i="1" l="1"/>
  <c r="H43" i="1" s="1"/>
  <c r="D44" i="1" s="1"/>
  <c r="E44" i="1" l="1"/>
  <c r="H44" i="1" s="1"/>
  <c r="D45" i="1" s="1"/>
  <c r="E45" i="1" s="1"/>
  <c r="E47" i="1" s="1"/>
  <c r="D47" i="1" l="1"/>
  <c r="H45" i="1" l="1"/>
  <c r="C55" i="1" s="1"/>
  <c r="H55" i="1" l="1"/>
  <c r="D55" i="1" s="1"/>
  <c r="E55" i="1" s="1"/>
  <c r="I55" i="1" l="1"/>
  <c r="C56" i="1" l="1"/>
  <c r="G56" i="1"/>
  <c r="H56" i="1" s="1"/>
  <c r="D56" i="1" s="1"/>
  <c r="E56" i="1" l="1"/>
  <c r="I56" i="1" l="1"/>
  <c r="G57" i="1" s="1"/>
  <c r="C57" i="1" l="1"/>
  <c r="H57" i="1"/>
  <c r="D57" i="1" l="1"/>
  <c r="E57" i="1" s="1"/>
  <c r="I57" i="1" s="1"/>
  <c r="G58" i="1" s="1"/>
  <c r="C58" i="1" l="1"/>
  <c r="H58" i="1"/>
  <c r="D58" i="1" l="1"/>
  <c r="E58" i="1" s="1"/>
  <c r="I58" i="1" l="1"/>
  <c r="G59" i="1" s="1"/>
  <c r="H59" i="1" s="1"/>
  <c r="C59" i="1" l="1"/>
  <c r="D59" i="1" s="1"/>
  <c r="E59" i="1" s="1"/>
  <c r="I59" i="1" l="1"/>
  <c r="G60" i="1" s="1"/>
  <c r="C60" i="1" l="1"/>
  <c r="H60" i="1"/>
  <c r="D60" i="1" l="1"/>
  <c r="E60" i="1" s="1"/>
  <c r="I60" i="1" l="1"/>
  <c r="G61" i="1" s="1"/>
  <c r="H61" i="1" s="1"/>
  <c r="C61" i="1" l="1"/>
  <c r="D61" i="1" s="1"/>
  <c r="E61" i="1" s="1"/>
  <c r="I61" i="1" l="1"/>
  <c r="G62" i="1" s="1"/>
  <c r="H62" i="1" s="1"/>
  <c r="C62" i="1" l="1"/>
  <c r="D62" i="1" s="1"/>
  <c r="E62" i="1" s="1"/>
  <c r="I62" i="1" l="1"/>
  <c r="G63" i="1" s="1"/>
  <c r="H63" i="1" s="1"/>
  <c r="C63" i="1" l="1"/>
  <c r="D63" i="1" s="1"/>
  <c r="E63" i="1" l="1"/>
  <c r="I63" i="1" s="1"/>
  <c r="G64" i="1" s="1"/>
  <c r="H64" i="1" s="1"/>
  <c r="C64" i="1" l="1"/>
  <c r="D64" i="1" s="1"/>
  <c r="E64" i="1" l="1"/>
  <c r="I64" i="1" s="1"/>
  <c r="G65" i="1" l="1"/>
  <c r="H65" i="1" s="1"/>
  <c r="C65" i="1"/>
  <c r="D65" i="1" l="1"/>
  <c r="E65" i="1" s="1"/>
  <c r="I65" i="1" s="1"/>
  <c r="G66" i="1" s="1"/>
  <c r="H66" i="1" s="1"/>
  <c r="C66" i="1" l="1"/>
  <c r="D66" i="1" s="1"/>
  <c r="E66" i="1" s="1"/>
  <c r="I66" i="1" l="1"/>
  <c r="C67" i="1" l="1"/>
  <c r="G67" i="1"/>
  <c r="H67" i="1" l="1"/>
  <c r="D67" i="1" s="1"/>
  <c r="E67" i="1" s="1"/>
  <c r="I67" i="1" l="1"/>
  <c r="C68" i="1" l="1"/>
  <c r="G68" i="1"/>
  <c r="H68" i="1" l="1"/>
  <c r="D68" i="1" s="1"/>
  <c r="E68" i="1" l="1"/>
  <c r="I68" i="1" s="1"/>
  <c r="C69" i="1" l="1"/>
  <c r="G69" i="1"/>
  <c r="H69" i="1" l="1"/>
  <c r="D69" i="1" s="1"/>
  <c r="E69" i="1" s="1"/>
  <c r="I69" i="1" l="1"/>
  <c r="C70" i="1" l="1"/>
  <c r="G70" i="1"/>
  <c r="H70" i="1" l="1"/>
  <c r="D70" i="1"/>
  <c r="E70" i="1" s="1"/>
  <c r="I70" i="1" l="1"/>
  <c r="C71" i="1" l="1"/>
  <c r="G71" i="1"/>
  <c r="H71" i="1" l="1"/>
  <c r="D71" i="1" s="1"/>
  <c r="E71" i="1" s="1"/>
  <c r="I71" i="1" l="1"/>
  <c r="C72" i="1" l="1"/>
  <c r="G72" i="1"/>
  <c r="H72" i="1" l="1"/>
  <c r="D72" i="1" s="1"/>
  <c r="E72" i="1" s="1"/>
  <c r="I72" i="1" s="1"/>
  <c r="C73" i="1" s="1"/>
  <c r="G73" i="1" l="1"/>
  <c r="H73" i="1" l="1"/>
  <c r="D73" i="1" s="1"/>
  <c r="E73" i="1" l="1"/>
  <c r="I73" i="1" s="1"/>
  <c r="C74" i="1" l="1"/>
  <c r="G74" i="1"/>
  <c r="H74" i="1" l="1"/>
  <c r="D74" i="1" s="1"/>
  <c r="E74" i="1" s="1"/>
  <c r="I74" i="1" l="1"/>
  <c r="C75" i="1" l="1"/>
  <c r="G75" i="1"/>
  <c r="H75" i="1" l="1"/>
  <c r="D75" i="1" s="1"/>
  <c r="E75" i="1" s="1"/>
  <c r="I75" i="1" l="1"/>
  <c r="C76" i="1" l="1"/>
  <c r="G76" i="1"/>
  <c r="H76" i="1" l="1"/>
  <c r="D76" i="1" s="1"/>
  <c r="E76" i="1" s="1"/>
  <c r="I76" i="1" l="1"/>
  <c r="C77" i="1" l="1"/>
  <c r="G77" i="1"/>
  <c r="H77" i="1" l="1"/>
  <c r="D77" i="1" s="1"/>
  <c r="E77" i="1" s="1"/>
  <c r="I77" i="1" l="1"/>
  <c r="C78" i="1" l="1"/>
  <c r="G78" i="1"/>
  <c r="H78" i="1" l="1"/>
  <c r="D78" i="1" s="1"/>
  <c r="E78" i="1" s="1"/>
  <c r="I78" i="1" s="1"/>
  <c r="C79" i="1" l="1"/>
  <c r="G79" i="1"/>
  <c r="H79" i="1" l="1"/>
  <c r="D79" i="1" s="1"/>
  <c r="E79" i="1" s="1"/>
  <c r="I79" i="1" l="1"/>
  <c r="C80" i="1" s="1"/>
  <c r="G80" i="1"/>
  <c r="H80" i="1" l="1"/>
  <c r="D80" i="1" s="1"/>
  <c r="E80" i="1" l="1"/>
  <c r="I80" i="1" s="1"/>
  <c r="C81" i="1" l="1"/>
  <c r="G81" i="1"/>
  <c r="H81" i="1" l="1"/>
  <c r="D81" i="1" s="1"/>
  <c r="E81" i="1" s="1"/>
  <c r="I81" i="1" l="1"/>
  <c r="C82" i="1" l="1"/>
  <c r="G82" i="1"/>
  <c r="H82" i="1" l="1"/>
  <c r="D82" i="1" s="1"/>
  <c r="E82" i="1" s="1"/>
  <c r="I82" i="1" l="1"/>
  <c r="C83" i="1" l="1"/>
  <c r="G83" i="1"/>
  <c r="H83" i="1" l="1"/>
  <c r="D83" i="1" s="1"/>
  <c r="E83" i="1" s="1"/>
  <c r="I83" i="1" l="1"/>
  <c r="C84" i="1" l="1"/>
  <c r="G84" i="1"/>
  <c r="H84" i="1" s="1"/>
  <c r="H85" i="1" s="1"/>
  <c r="D84" i="1" l="1"/>
  <c r="D85" i="1" l="1"/>
  <c r="E84" i="1"/>
  <c r="I84" i="1" s="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<sst xmlns="http://schemas.openxmlformats.org/spreadsheetml/2006/main" count="63" uniqueCount="55">
  <si>
    <t>Paramètres financiers</t>
  </si>
  <si>
    <t>Méthode 1</t>
  </si>
  <si>
    <t xml:space="preserve">Taux d'inflation </t>
  </si>
  <si>
    <t>Durée de vie résiduelle (an)</t>
  </si>
  <si>
    <r>
      <t>Contribution unitaire $/m</t>
    </r>
    <r>
      <rPr>
        <b/>
        <vertAlign val="superscript"/>
        <sz val="10"/>
        <rFont val="Arial"/>
        <family val="2"/>
      </rPr>
      <t>3</t>
    </r>
  </si>
  <si>
    <t>Année</t>
  </si>
  <si>
    <t>PMT au fond</t>
  </si>
  <si>
    <t>Intérêts</t>
  </si>
  <si>
    <t>Impôts</t>
  </si>
  <si>
    <t>Fr.fiduciaires</t>
  </si>
  <si>
    <t>Solde fin</t>
  </si>
  <si>
    <t>Date</t>
  </si>
  <si>
    <t>Solde début</t>
  </si>
  <si>
    <t>Retraits totaux</t>
  </si>
  <si>
    <t>Contribution
forfaitaire</t>
  </si>
  <si>
    <r>
      <rPr>
        <b/>
        <sz val="10"/>
        <rFont val="Arial"/>
        <family val="2"/>
      </rPr>
      <t xml:space="preserve">Méthode 1 : </t>
    </r>
    <r>
      <rPr>
        <sz val="10"/>
        <rFont val="Arial"/>
        <family val="2"/>
      </rPr>
      <t>Projection à l'inflation des frais actuellement déboursés ;</t>
    </r>
    <r>
      <rPr>
        <b/>
        <sz val="10"/>
        <rFont val="Arial"/>
        <family val="2"/>
      </rPr>
      <t xml:space="preserve">
Méthode 2 :</t>
    </r>
    <r>
      <rPr>
        <sz val="10"/>
        <rFont val="Arial"/>
        <family val="2"/>
      </rPr>
      <t xml:space="preserve"> Taux recommandé par le MELCCFP.  Pour chaque exercice, un taux de 0,5 % est appliqué au solde de fin de l’exercice précédent.</t>
    </r>
  </si>
  <si>
    <t>Modalités de saisie des paramètres financiers</t>
  </si>
  <si>
    <t>Année d'évaluation des CGPF</t>
  </si>
  <si>
    <r>
      <t>Capacité résiduelle (m</t>
    </r>
    <r>
      <rPr>
        <b/>
        <vertAlign val="superscript"/>
        <sz val="10"/>
        <rFont val="Arial"/>
        <family val="2"/>
      </rPr>
      <t>3</t>
    </r>
    <r>
      <rPr>
        <b/>
        <sz val="10"/>
        <rFont val="Arial"/>
        <family val="2"/>
      </rPr>
      <t>)</t>
    </r>
  </si>
  <si>
    <r>
      <t>Activité annuelle (m</t>
    </r>
    <r>
      <rPr>
        <b/>
        <vertAlign val="superscript"/>
        <sz val="10"/>
        <rFont val="Arial"/>
        <family val="2"/>
      </rPr>
      <t>3</t>
    </r>
    <r>
      <rPr>
        <b/>
        <sz val="10"/>
        <rFont val="Arial"/>
        <family val="2"/>
      </rPr>
      <t>)</t>
    </r>
  </si>
  <si>
    <t>Frais fiduciaires et 
identification de la méthode de projection</t>
  </si>
  <si>
    <t>Contribution annuelle</t>
  </si>
  <si>
    <t>Saisir le coût de gestion postfermeture identifié au rapport de révision de la contribution.</t>
  </si>
  <si>
    <t>Saisir l'année dans laquelle les CGPF ont été évalués.</t>
  </si>
  <si>
    <t>Sert à calculer l'activité annuelle.</t>
  </si>
  <si>
    <t xml:space="preserve">Coût annuel de gestion postfermeture (CGPF) </t>
  </si>
  <si>
    <t>Taux d'imposition</t>
  </si>
  <si>
    <t>CGPF
indexés</t>
  </si>
  <si>
    <t>Fr.fiduciaires
projetés</t>
  </si>
  <si>
    <t>PÉRIODE POSTFERMETURE - CALCUL DU DÉCAISSEMENT</t>
  </si>
  <si>
    <t>PÉRIODE D'EXPLOITATION - CALCUL DE LA CAPITALISATION</t>
  </si>
  <si>
    <t>Le revenu d'intérêt annuel est calculé sur le solde au début de l'année moins les CGPF de l'année et les frais fiduciaires de l'année.</t>
  </si>
  <si>
    <t>Le revenu d'intérêt annuel est calculé en considérant que le versement de la contribution est réalisé en fin de période (il ne génère donc pas d'intérêts dans la période du versement).</t>
  </si>
  <si>
    <t xml:space="preserve">Si la dernière année d'exploitation est incomplète (moins de 12 mois), ajuster le volume comblé cette année. 
Dans ce scénario, le revenu d'intérêt se calcule au prorata en fonction de la durée de la période d'exploitation de l'année (ex 6 mois = 1/2). </t>
  </si>
  <si>
    <t>Si la dernière année de postfermeture est incomplète (moins de 12 mois), ajuster les intérêts générés et les CGPF au prorata (ex 6 mois = 1/2).</t>
  </si>
  <si>
    <r>
      <t>Contribution unitaire $/m</t>
    </r>
    <r>
      <rPr>
        <b/>
        <vertAlign val="superscript"/>
        <sz val="10"/>
        <rFont val="Arial"/>
        <family val="2"/>
      </rPr>
      <t>3</t>
    </r>
    <r>
      <rPr>
        <b/>
        <sz val="10"/>
        <rFont val="Arial"/>
        <family val="2"/>
      </rPr>
      <t xml:space="preserve"> (cenne près)</t>
    </r>
  </si>
  <si>
    <t>Calculé automatiquement en fonction de la contribution unitaire.</t>
  </si>
  <si>
    <t>Solde au début (0$ si nouvelle fiducie)</t>
  </si>
  <si>
    <t>Enfouissement annuel moyen pendant la durée de l'exploitation - Calculé automatiquement en fonction de la durée de vie résiduelle et de la capacité résiduelle.</t>
  </si>
  <si>
    <t xml:space="preserve">Si la fiducie n'est pas imposée, incrire 0%. Si la fiducie est imposable, inscrire 26,5%). </t>
  </si>
  <si>
    <t>Important !</t>
  </si>
  <si>
    <t xml:space="preserve">Si la première année de postfermeture est incomplète (moins de 12 mois), ajuster les intérêts générés et les CGPF au prorata (ex 6 mois = 1/2). 
     Ne pas oublier que la période de postfermeture doit totalisé 30 années complètes. </t>
  </si>
  <si>
    <t>*Pour toutes questions concernant ce formulaire, vous pouvez contacter l'adresse :</t>
  </si>
  <si>
    <t>garanties.fiducies@environnement.gouv.qc.ca</t>
  </si>
  <si>
    <t xml:space="preserve">  FORMULAIRE DE RÉVISION DE LA CONTRIBUTION À LA FIDUCIE</t>
  </si>
  <si>
    <t>Saisir le solde à la fiducie du précédent exercice complet (Exercice précédant l'année d'évaluation des CGPF).
Cette valeur doit être confirmée par les états financiers les plus récents de la fiducie.</t>
  </si>
  <si>
    <t>Saisir le coûts des frais fiduciaires pour le dernier exercice complet. Il est à noter que les frais fiduciaires imputés à la fiducie doivent inclure les taxes (TPS et TVQ).
Les frais fiduciaires annuels sont normalement à la charge de l'exploitant en période d'exploitation et à la charge de la fiducie en période postfermeture. S'ils sont déboursés par la fiducie en période d'exploitation, ils doivent être provisionnés à la colonne G, ils sont déductibles d'impôt. Sinon, laisser à zéro.</t>
  </si>
  <si>
    <t>La Banque du Canada vise à maintenir l’inflation à 2 %, soit au point médian d’une fourchette cible allant de 1 à 3 %.</t>
  </si>
  <si>
    <t>Taux de croissance en période d'exploitation</t>
  </si>
  <si>
    <t>Taux de croissance en période postfermeture</t>
  </si>
  <si>
    <t>En période postfermeture, comme aucune contribution additionnelle n'est possible, les placements réalisés devraient avoir comme objectif principal de maintenir la valeur économique du patrimoine en fiducie en couvrant l'inflation tout en limitant la prise de risque.</t>
  </si>
  <si>
    <t>Doit correspondre à la valeur inscrite au rapport de volumétrie de l'expert indépendant. (Capacité d'enfouissement autorisée par le(s) décret(s) moins enfouissements réalisés).</t>
  </si>
  <si>
    <r>
      <t>Calcul de la contribution à l'aide de l'outil d'analyse de scénarios :</t>
    </r>
    <r>
      <rPr>
        <sz val="10"/>
        <rFont val="Arial"/>
        <family val="2"/>
      </rPr>
      <t xml:space="preserve">
Dans l'onglet "Données", sélectionner l'option "Analyse scénarios - Valeur cible" ;
Le champ "Cellule à définir" doit être le nom de la cellule contenant le solde de fin de la période postfermeture (année 30. Ex : IJ83), la "Valeur à atteindre" doit être de 0 et la "Cellule à modifier" doit être la contribution unitaire (C16).</t>
    </r>
    <r>
      <rPr>
        <b/>
        <sz val="10"/>
        <rFont val="Arial"/>
        <family val="2"/>
      </rPr>
      <t xml:space="preserve">
</t>
    </r>
    <r>
      <rPr>
        <sz val="10"/>
        <rFont val="Arial"/>
        <family val="2"/>
      </rPr>
      <t>Presser sur "OK" et vérifier que le solde de fin de fin au terme de la période postfermeture est de 0.</t>
    </r>
  </si>
  <si>
    <t>Calculé automatiquement en fonction de la contribution unitaire et de l'activité annuelle.</t>
  </si>
  <si>
    <t>Moyenne des taux de rendements réalisés pendant une période significative ou 1,5 % si aucun historique disponible. Il est recommendé de multiplier ce taux par le ratio Placements/Actifs afin de considérer qu'une portion des sommes en fiducie n'est pas investie.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</si>
</sst>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0\ &quot;$&quot;_);\(#,##0\ &quot;$&quot;\)"/>
    <numFmt numFmtId="8" formatCode="#,##0.00\ &quot;$&quot;_);[Red]\(#,##0.00\ &quot;$&quot;\)"/>
    <numFmt numFmtId="44" formatCode="_ * #,##0.00_)\ &quot;$&quot;_ ;_ * \(#,##0.00\)\ &quot;$&quot;_ ;_ * &quot;-&quot;??_)\ &quot;$&quot;_ ;_ @_ "/>
    <numFmt numFmtId="164" formatCode="#,##0\ &quot;$&quot;"/>
    <numFmt numFmtId="165" formatCode="#,##0.000000\ &quot;$&quot;"/>
    <numFmt numFmtId="166" formatCode="0.0"/>
    <numFmt numFmtId="167" formatCode="0.0%"/>
    <numFmt numFmtId="168" formatCode="#,##0.00\ &quot;$&quot;"/>
  </numFmts>
  <fonts count="15" x14ac:knownFonts="1">
    <font>
      <sz val="10"/>
      <name val="Arial"/>
    </font>
    <font>
      <sz val="10"/>
      <name val="Arial"/>
      <family val="2"/>
    </font>
    <font>
      <b/>
      <sz val="10"/>
      <name val="Arial"/>
      <family val="2"/>
    </font>
    <font>
      <sz val="8"/>
      <name val="Arial"/>
      <family val="2"/>
    </font>
    <font>
      <b/>
      <sz val="12"/>
      <name val="Arial"/>
      <family val="2"/>
    </font>
    <font>
      <sz val="18"/>
      <name val="Arial"/>
      <family val="2"/>
    </font>
    <font>
      <b/>
      <vertAlign val="superscript"/>
      <sz val="10"/>
      <name val="Arial"/>
      <family val="2"/>
    </font>
    <font>
      <sz val="10"/>
      <name val="Arial"/>
      <family val="2"/>
    </font>
    <font>
      <b/>
      <sz val="10"/>
      <color rgb="FFFF0000"/>
      <name val="Arial"/>
      <family val="2"/>
    </font>
    <font>
      <b/>
      <u/>
      <sz val="12"/>
      <name val="Arial"/>
      <family val="2"/>
    </font>
    <font>
      <sz val="12"/>
      <name val="Calibri"/>
      <family val="2"/>
    </font>
    <font>
      <u/>
      <sz val="10"/>
      <color theme="10"/>
      <name val="Arial"/>
      <family val="2"/>
    </font>
    <font>
      <b/>
      <u/>
      <sz val="10"/>
      <color theme="10"/>
      <name val="Arial"/>
      <family val="2"/>
    </font>
    <font>
      <b/>
      <sz val="16"/>
      <color theme="0"/>
      <name val="Arial"/>
      <family val="2"/>
    </font>
    <font>
      <b/>
      <sz val="20"/>
      <color theme="0"/>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rgb="FF005DA1"/>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73">
    <xf numFmtId="0" fontId="0" fillId="0" borderId="0" xfId="0"/>
    <xf numFmtId="0" fontId="2" fillId="0" borderId="1" xfId="0" applyFont="1" applyBorder="1" applyAlignment="1">
      <alignment horizontal="center"/>
    </xf>
    <xf numFmtId="164" fontId="0" fillId="0" borderId="1" xfId="0" applyNumberFormat="1" applyBorder="1"/>
    <xf numFmtId="164" fontId="0" fillId="0" borderId="0" xfId="0" applyNumberFormat="1"/>
    <xf numFmtId="0" fontId="2" fillId="0" borderId="0" xfId="0" applyFont="1"/>
    <xf numFmtId="165" fontId="2" fillId="0" borderId="0" xfId="0" applyNumberFormat="1" applyFont="1"/>
    <xf numFmtId="0" fontId="7" fillId="0" borderId="0" xfId="0" applyFont="1"/>
    <xf numFmtId="164" fontId="2" fillId="0" borderId="0" xfId="0" applyNumberFormat="1" applyFont="1"/>
    <xf numFmtId="0" fontId="0" fillId="2" borderId="0" xfId="0" applyFill="1"/>
    <xf numFmtId="44" fontId="0" fillId="0" borderId="0" xfId="1" applyFont="1"/>
    <xf numFmtId="5" fontId="2" fillId="0" borderId="0" xfId="0" applyNumberFormat="1"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vertical="center"/>
    </xf>
    <xf numFmtId="0" fontId="2" fillId="0" borderId="16" xfId="0" applyFont="1" applyBorder="1" applyAlignment="1">
      <alignment vertical="center"/>
    </xf>
    <xf numFmtId="0" fontId="5" fillId="0" borderId="0" xfId="0" applyFont="1"/>
    <xf numFmtId="10" fontId="2" fillId="0" borderId="14" xfId="0" applyNumberFormat="1" applyFont="1" applyBorder="1" applyAlignment="1">
      <alignment horizontal="center" vertical="center"/>
    </xf>
    <xf numFmtId="164" fontId="7" fillId="0" borderId="1" xfId="0" applyNumberFormat="1" applyFont="1" applyBorder="1"/>
    <xf numFmtId="0" fontId="2" fillId="0" borderId="11" xfId="0" applyFont="1" applyBorder="1" applyAlignment="1">
      <alignment vertical="center"/>
    </xf>
    <xf numFmtId="0" fontId="2" fillId="0" borderId="4" xfId="0" applyFont="1" applyBorder="1" applyAlignment="1">
      <alignment vertical="center"/>
    </xf>
    <xf numFmtId="3" fontId="0" fillId="0" borderId="1" xfId="0" applyNumberFormat="1" applyBorder="1"/>
    <xf numFmtId="0" fontId="2" fillId="0" borderId="0" xfId="0" applyFont="1" applyAlignment="1">
      <alignment wrapText="1"/>
    </xf>
    <xf numFmtId="0" fontId="2" fillId="0" borderId="17" xfId="0" applyFont="1" applyBorder="1" applyAlignment="1">
      <alignment vertical="center"/>
    </xf>
    <xf numFmtId="164" fontId="2" fillId="0" borderId="7" xfId="0" applyNumberFormat="1" applyFont="1" applyBorder="1"/>
    <xf numFmtId="0" fontId="4" fillId="0" borderId="0" xfId="0" applyFont="1"/>
    <xf numFmtId="3" fontId="2" fillId="0" borderId="14" xfId="0" applyNumberFormat="1" applyFont="1" applyBorder="1" applyAlignment="1">
      <alignment horizontal="center" vertical="center"/>
    </xf>
    <xf numFmtId="168" fontId="2" fillId="0" borderId="14" xfId="0" applyNumberFormat="1" applyFont="1" applyBorder="1" applyAlignment="1">
      <alignment horizontal="center" vertical="center"/>
    </xf>
    <xf numFmtId="0" fontId="2" fillId="0" borderId="18" xfId="0" applyFont="1" applyBorder="1" applyAlignment="1">
      <alignment vertical="center"/>
    </xf>
    <xf numFmtId="0" fontId="2" fillId="0" borderId="6" xfId="0" applyFont="1" applyBorder="1" applyAlignment="1">
      <alignment vertical="center"/>
    </xf>
    <xf numFmtId="164" fontId="2" fillId="0" borderId="19" xfId="0" applyNumberFormat="1" applyFont="1" applyBorder="1" applyAlignment="1">
      <alignment horizontal="center" vertical="center"/>
    </xf>
    <xf numFmtId="164" fontId="2" fillId="2" borderId="12" xfId="0" applyNumberFormat="1" applyFont="1" applyFill="1" applyBorder="1" applyAlignment="1">
      <alignment horizontal="center" vertical="center"/>
    </xf>
    <xf numFmtId="164" fontId="0" fillId="2" borderId="1" xfId="0" applyNumberFormat="1" applyFill="1" applyBorder="1"/>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10" fontId="2" fillId="2" borderId="14" xfId="0" applyNumberFormat="1" applyFont="1" applyFill="1" applyBorder="1" applyAlignment="1">
      <alignment horizontal="center" vertical="center"/>
    </xf>
    <xf numFmtId="167" fontId="2" fillId="2" borderId="14" xfId="2" applyNumberFormat="1" applyFont="1" applyFill="1" applyBorder="1" applyAlignment="1">
      <alignment horizontal="center" vertical="center"/>
    </xf>
    <xf numFmtId="166" fontId="2" fillId="2" borderId="14" xfId="0" applyNumberFormat="1" applyFont="1" applyFill="1" applyBorder="1" applyAlignment="1">
      <alignment horizontal="center" vertical="center"/>
    </xf>
    <xf numFmtId="3" fontId="2" fillId="2" borderId="14" xfId="0" applyNumberFormat="1" applyFont="1" applyFill="1" applyBorder="1" applyAlignment="1">
      <alignment horizontal="center" vertical="center"/>
    </xf>
    <xf numFmtId="165" fontId="2" fillId="2" borderId="14" xfId="0" applyNumberFormat="1" applyFont="1" applyFill="1" applyBorder="1" applyAlignment="1">
      <alignment horizontal="center" vertical="center"/>
    </xf>
    <xf numFmtId="164" fontId="0" fillId="2" borderId="0" xfId="0" applyNumberFormat="1" applyFill="1"/>
    <xf numFmtId="0" fontId="2" fillId="2" borderId="0" xfId="0" applyFont="1" applyFill="1" applyAlignment="1">
      <alignment horizontal="center"/>
    </xf>
    <xf numFmtId="0" fontId="8" fillId="0" borderId="0" xfId="0" applyFont="1"/>
    <xf numFmtId="0" fontId="10" fillId="0" borderId="0" xfId="0" applyFont="1"/>
    <xf numFmtId="0" fontId="12" fillId="0" borderId="0" xfId="3" applyFont="1"/>
    <xf numFmtId="0" fontId="1" fillId="0" borderId="0" xfId="0" applyFont="1"/>
    <xf numFmtId="164" fontId="0" fillId="0" borderId="21" xfId="0" applyNumberFormat="1" applyBorder="1" applyAlignment="1">
      <alignment horizontal="center"/>
    </xf>
    <xf numFmtId="164" fontId="0" fillId="0" borderId="22" xfId="0" applyNumberFormat="1" applyBorder="1" applyAlignment="1">
      <alignment horizontal="center"/>
    </xf>
    <xf numFmtId="0" fontId="13" fillId="5" borderId="0" xfId="0" applyFont="1" applyFill="1" applyAlignment="1">
      <alignment horizontal="center" vertical="center"/>
    </xf>
    <xf numFmtId="0" fontId="14" fillId="4" borderId="0" xfId="0" applyFont="1" applyFill="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9" fillId="0" borderId="0" xfId="0" applyFont="1" applyAlignment="1">
      <alignment horizontal="center"/>
    </xf>
    <xf numFmtId="0" fontId="2" fillId="0" borderId="13" xfId="0" applyFont="1" applyBorder="1" applyAlignment="1">
      <alignment horizontal="left" vertical="center" wrapText="1"/>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left" vertic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2" fillId="0" borderId="20" xfId="0" applyFont="1" applyBorder="1" applyAlignment="1">
      <alignment horizontal="left" vertical="center"/>
    </xf>
    <xf numFmtId="0" fontId="2" fillId="0" borderId="2" xfId="0" applyFont="1" applyBorder="1" applyAlignment="1">
      <alignment horizontal="left" vertical="center"/>
    </xf>
    <xf numFmtId="0" fontId="1"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left" vertical="center" wrapText="1"/>
    </xf>
    <xf numFmtId="0" fontId="4" fillId="3" borderId="23" xfId="0" applyFont="1" applyFill="1" applyBorder="1" applyAlignment="1">
      <alignment horizontal="center"/>
    </xf>
    <xf numFmtId="8" fontId="7" fillId="0" borderId="0" xfId="0" applyNumberFormat="1" applyFont="1" applyAlignment="1">
      <alignment horizontal="left"/>
    </xf>
    <xf numFmtId="8" fontId="1" fillId="0" borderId="0" xfId="0" applyNumberFormat="1" applyFont="1" applyAlignment="1">
      <alignment horizontal="left"/>
    </xf>
    <xf numFmtId="0" fontId="2" fillId="0" borderId="0" xfId="0" applyFont="1" applyAlignment="1">
      <alignment horizontal="left" wrapText="1"/>
    </xf>
    <xf numFmtId="0" fontId="2" fillId="0" borderId="0" xfId="0" applyFont="1" applyAlignment="1">
      <alignment horizontal="left"/>
    </xf>
    <xf numFmtId="0" fontId="4" fillId="3" borderId="0" xfId="0" applyFont="1" applyFill="1" applyAlignment="1">
      <alignment horizontal="center"/>
    </xf>
    <xf numFmtId="0" fontId="7" fillId="0" borderId="0" xfId="0" applyFont="1" applyAlignment="1">
      <alignment horizontal="left" vertical="top" wrapText="1"/>
    </xf>
    <xf numFmtId="164" fontId="2" fillId="0" borderId="21" xfId="0" applyNumberFormat="1" applyFont="1" applyBorder="1" applyAlignment="1">
      <alignment horizontal="center"/>
    </xf>
    <xf numFmtId="164" fontId="2" fillId="0" borderId="22" xfId="0" applyNumberFormat="1" applyFont="1" applyBorder="1" applyAlignment="1">
      <alignment horizontal="center"/>
    </xf>
  </cellXfs>
  <cellStyles count="4">
    <cellStyle name="Lien hypertexte" xfId="3" builtinId="8"/>
    <cellStyle name="Monétaire" xfId="1" builtinId="4"/>
    <cellStyle name="Normal" xfId="0" builtinId="0"/>
    <cellStyle name="Pourcentage" xfId="2" builtinId="5"/>
  </cellStyles>
  <dxfs count="0"/>
  <tableStyles count="0" defaultTableStyle="TableStyleMedium2" defaultPivotStyle="PivotStyleLight16"/>
  <colors>
    <mruColors>
      <color rgb="FF005DA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06/relationships/rdRichValueStructure" Target="richData/rdrichvaluestructure.xml"/><Relationship Id="rId13" Type="http://schemas.openxmlformats.org/officeDocument/2006/relationships/customXml" Target="../customXml/item3.xml"/><Relationship Id="rId3" Type="http://schemas.openxmlformats.org/officeDocument/2006/relationships/styles" Target="styles.xml"/><Relationship Id="rId7" Type="http://schemas.microsoft.com/office/2017/06/relationships/rdRichValue" Target="richData/rdrichvalue.xml"/><Relationship Id="rId12"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22/10/relationships/richValueRel" Target="richData/richValueRel.xml"/><Relationship Id="rId11" Type="http://schemas.openxmlformats.org/officeDocument/2006/relationships/customXml" Target="../customXml/item1.xml"/><Relationship Id="rId5" Type="http://schemas.openxmlformats.org/officeDocument/2006/relationships/sheetMetadata" Target="metadata.xml"/><Relationship Id="rId10" Type="http://schemas.openxmlformats.org/officeDocument/2006/relationships/calcChain" Target="calcChain.xml"/><Relationship Id="rId4" Type="http://schemas.openxmlformats.org/officeDocument/2006/relationships/sharedStrings" Target="sharedStrings.xml"/><Relationship Id="rId9" Type="http://schemas.microsoft.com/office/2017/06/relationships/rdRichValueTypes" Target="richData/rdRichValueTypes.xml"/><Relationship Id="rId14" Type="http://schemas.openxmlformats.org/officeDocument/2006/relationships/customXml" Target="../customXml/item4.xml"/></Relationships>
</file>

<file path=xl/richData/_rels/richValueRel.xml.rels><?xml version="1.0" encoding="UTF-8" standalone="yes"?>
<Relationships xmlns="http://schemas.openxmlformats.org/package/2006/relationships"><Relationship Id="rId1" Type="http://schemas.openxmlformats.org/officeDocument/2006/relationships/image" Target="../media/image1.tiff"/></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garanties.fiducies@environnement.gouv.qc.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K93"/>
  <sheetViews>
    <sheetView tabSelected="1" zoomScaleNormal="100" workbookViewId="0">
      <selection activeCell="O7" sqref="O7"/>
    </sheetView>
  </sheetViews>
  <sheetFormatPr baseColWidth="10" defaultColWidth="11.42578125" defaultRowHeight="12.75" x14ac:dyDescent="0.2"/>
  <cols>
    <col min="1" max="1" width="13.42578125" customWidth="1"/>
    <col min="2" max="2" width="28.42578125" customWidth="1"/>
    <col min="3" max="3" width="16.140625" bestFit="1" customWidth="1"/>
    <col min="4" max="4" width="12.140625" customWidth="1"/>
    <col min="5" max="8" width="16.42578125" customWidth="1"/>
    <col min="9" max="9" width="2.85546875" customWidth="1"/>
    <col min="10" max="10" width="16.42578125" customWidth="1"/>
    <col min="11" max="11" width="14.42578125" bestFit="1" customWidth="1"/>
  </cols>
  <sheetData>
    <row r="1" spans="1:11" ht="120" customHeight="1" x14ac:dyDescent="0.2">
      <c r="A1" s="47" t="e" vm="1">
        <v>#VALUE!</v>
      </c>
      <c r="B1" s="47"/>
      <c r="C1" s="48" t="s">
        <v>44</v>
      </c>
      <c r="D1" s="48"/>
      <c r="E1" s="48"/>
      <c r="F1" s="48"/>
      <c r="G1" s="48"/>
      <c r="H1" s="48"/>
      <c r="I1" s="48"/>
      <c r="J1" s="48"/>
      <c r="K1" s="48"/>
    </row>
    <row r="2" spans="1:11" ht="30" customHeight="1" x14ac:dyDescent="0.2">
      <c r="A2" s="44" t="s">
        <v>42</v>
      </c>
      <c r="E2" s="43" t="s">
        <v>43</v>
      </c>
    </row>
    <row r="3" spans="1:11" ht="13.5" thickBot="1" x14ac:dyDescent="0.25"/>
    <row r="4" spans="1:11" ht="23.25" x14ac:dyDescent="0.35">
      <c r="A4" s="56" t="s">
        <v>0</v>
      </c>
      <c r="B4" s="57"/>
      <c r="C4" s="58"/>
      <c r="D4" s="15"/>
      <c r="E4" s="51" t="s">
        <v>16</v>
      </c>
      <c r="F4" s="51"/>
      <c r="G4" s="51"/>
      <c r="H4" s="51"/>
      <c r="I4" s="51"/>
      <c r="J4" s="51"/>
      <c r="K4" s="51"/>
    </row>
    <row r="5" spans="1:11" ht="23.25" x14ac:dyDescent="0.35">
      <c r="A5" s="59" t="s">
        <v>37</v>
      </c>
      <c r="B5" s="60"/>
      <c r="C5" s="30">
        <v>1000000</v>
      </c>
      <c r="D5" s="15"/>
      <c r="E5" s="61" t="s">
        <v>45</v>
      </c>
      <c r="F5" s="62"/>
      <c r="G5" s="62"/>
      <c r="H5" s="62"/>
      <c r="I5" s="62"/>
      <c r="J5" s="62"/>
      <c r="K5" s="62"/>
    </row>
    <row r="6" spans="1:11" x14ac:dyDescent="0.2">
      <c r="A6" s="18" t="s">
        <v>25</v>
      </c>
      <c r="B6" s="19"/>
      <c r="C6" s="30">
        <v>200000</v>
      </c>
      <c r="E6" s="62" t="s">
        <v>22</v>
      </c>
      <c r="F6" s="62"/>
      <c r="G6" s="62"/>
      <c r="H6" s="62"/>
      <c r="I6" s="62"/>
      <c r="J6" s="62"/>
      <c r="K6" s="62"/>
    </row>
    <row r="7" spans="1:11" x14ac:dyDescent="0.2">
      <c r="A7" s="18" t="s">
        <v>17</v>
      </c>
      <c r="B7" s="19"/>
      <c r="C7" s="32">
        <v>2024</v>
      </c>
      <c r="E7" s="62" t="s">
        <v>23</v>
      </c>
      <c r="F7" s="62"/>
      <c r="G7" s="62"/>
      <c r="H7" s="62"/>
      <c r="I7" s="62"/>
      <c r="J7" s="62"/>
      <c r="K7" s="62"/>
    </row>
    <row r="8" spans="1:11" ht="73.5" customHeight="1" x14ac:dyDescent="0.2">
      <c r="A8" s="52" t="s">
        <v>20</v>
      </c>
      <c r="B8" s="53"/>
      <c r="C8" s="30">
        <v>12000</v>
      </c>
      <c r="E8" s="61" t="s">
        <v>46</v>
      </c>
      <c r="F8" s="62"/>
      <c r="G8" s="62"/>
      <c r="H8" s="62"/>
      <c r="I8" s="62"/>
      <c r="J8" s="62"/>
      <c r="K8" s="62"/>
    </row>
    <row r="9" spans="1:11" ht="39.75" customHeight="1" x14ac:dyDescent="0.2">
      <c r="A9" s="54"/>
      <c r="B9" s="55"/>
      <c r="C9" s="33" t="s">
        <v>1</v>
      </c>
      <c r="E9" s="70" t="s">
        <v>15</v>
      </c>
      <c r="F9" s="70"/>
      <c r="G9" s="70"/>
      <c r="H9" s="70"/>
      <c r="I9" s="70"/>
      <c r="J9" s="70"/>
      <c r="K9" s="70"/>
    </row>
    <row r="10" spans="1:11" ht="12.75" customHeight="1" x14ac:dyDescent="0.2">
      <c r="A10" s="14" t="s">
        <v>2</v>
      </c>
      <c r="B10" s="13"/>
      <c r="C10" s="16">
        <v>0.02</v>
      </c>
      <c r="E10" s="61" t="s">
        <v>47</v>
      </c>
      <c r="F10" s="62"/>
      <c r="G10" s="62"/>
      <c r="H10" s="62"/>
      <c r="I10" s="62"/>
      <c r="J10" s="62"/>
      <c r="K10" s="62"/>
    </row>
    <row r="11" spans="1:11" ht="44.25" customHeight="1" x14ac:dyDescent="0.2">
      <c r="A11" s="22" t="s">
        <v>48</v>
      </c>
      <c r="B11" s="13"/>
      <c r="C11" s="34">
        <v>1.4999999999999999E-2</v>
      </c>
      <c r="E11" s="61" t="s">
        <v>54</v>
      </c>
      <c r="F11" s="62"/>
      <c r="G11" s="62"/>
      <c r="H11" s="62"/>
      <c r="I11" s="62"/>
      <c r="J11" s="62"/>
      <c r="K11" s="62"/>
    </row>
    <row r="12" spans="1:11" ht="58.5" customHeight="1" x14ac:dyDescent="0.2">
      <c r="A12" s="22" t="s">
        <v>49</v>
      </c>
      <c r="B12" s="13"/>
      <c r="C12" s="34">
        <f>C10</f>
        <v>0.02</v>
      </c>
      <c r="E12" s="61" t="s">
        <v>50</v>
      </c>
      <c r="F12" s="62"/>
      <c r="G12" s="62"/>
      <c r="H12" s="62"/>
      <c r="I12" s="62"/>
      <c r="J12" s="62"/>
      <c r="K12" s="62"/>
    </row>
    <row r="13" spans="1:11" x14ac:dyDescent="0.2">
      <c r="A13" s="22" t="s">
        <v>26</v>
      </c>
      <c r="B13" s="13"/>
      <c r="C13" s="35">
        <v>0.26500000000000001</v>
      </c>
      <c r="E13" s="62" t="s">
        <v>39</v>
      </c>
      <c r="F13" s="62"/>
      <c r="G13" s="62"/>
      <c r="H13" s="62"/>
      <c r="I13" s="62"/>
      <c r="J13" s="62"/>
      <c r="K13" s="62"/>
    </row>
    <row r="14" spans="1:11" x14ac:dyDescent="0.2">
      <c r="A14" s="22" t="s">
        <v>3</v>
      </c>
      <c r="B14" s="13"/>
      <c r="C14" s="36">
        <v>23</v>
      </c>
      <c r="E14" s="62" t="s">
        <v>24</v>
      </c>
      <c r="F14" s="62"/>
      <c r="G14" s="62"/>
      <c r="H14" s="62"/>
      <c r="I14" s="62"/>
      <c r="J14" s="62"/>
      <c r="K14" s="62"/>
    </row>
    <row r="15" spans="1:11" ht="30" customHeight="1" x14ac:dyDescent="0.2">
      <c r="A15" s="22" t="s">
        <v>18</v>
      </c>
      <c r="B15" s="13"/>
      <c r="C15" s="37">
        <v>920000</v>
      </c>
      <c r="E15" s="61" t="s">
        <v>51</v>
      </c>
      <c r="F15" s="62"/>
      <c r="G15" s="62"/>
      <c r="H15" s="62"/>
      <c r="I15" s="62"/>
      <c r="J15" s="62"/>
      <c r="K15" s="62"/>
    </row>
    <row r="16" spans="1:11" ht="27" customHeight="1" x14ac:dyDescent="0.2">
      <c r="A16" s="18" t="s">
        <v>19</v>
      </c>
      <c r="B16" s="19"/>
      <c r="C16" s="25">
        <f>$C$15/$C$14</f>
        <v>40000</v>
      </c>
      <c r="E16" s="62" t="s">
        <v>38</v>
      </c>
      <c r="F16" s="62"/>
      <c r="G16" s="62"/>
      <c r="H16" s="62"/>
      <c r="I16" s="62"/>
      <c r="J16" s="62"/>
      <c r="K16" s="62"/>
    </row>
    <row r="17" spans="1:11" ht="66.75" customHeight="1" x14ac:dyDescent="0.2">
      <c r="A17" s="22" t="s">
        <v>4</v>
      </c>
      <c r="B17" s="13"/>
      <c r="C17" s="38">
        <v>9.0331764120641651</v>
      </c>
      <c r="E17" s="63" t="s">
        <v>52</v>
      </c>
      <c r="F17" s="63"/>
      <c r="G17" s="63"/>
      <c r="H17" s="63"/>
      <c r="I17" s="63"/>
      <c r="J17" s="63"/>
      <c r="K17" s="63"/>
    </row>
    <row r="18" spans="1:11" ht="14.25" x14ac:dyDescent="0.2">
      <c r="A18" s="22" t="s">
        <v>35</v>
      </c>
      <c r="B18" s="13"/>
      <c r="C18" s="26">
        <f>ROUND(C17,2)</f>
        <v>9.0299999999999994</v>
      </c>
      <c r="E18" s="65" t="s">
        <v>36</v>
      </c>
      <c r="F18" s="65"/>
      <c r="G18" s="65"/>
      <c r="H18" s="65"/>
      <c r="I18" s="65"/>
      <c r="J18" s="65"/>
      <c r="K18" s="65"/>
    </row>
    <row r="19" spans="1:11" ht="13.5" thickBot="1" x14ac:dyDescent="0.25">
      <c r="A19" s="27" t="s">
        <v>21</v>
      </c>
      <c r="B19" s="28"/>
      <c r="C19" s="29">
        <f>C17*C16</f>
        <v>361327.05648256658</v>
      </c>
      <c r="E19" s="66" t="s">
        <v>53</v>
      </c>
      <c r="F19" s="65"/>
      <c r="G19" s="65"/>
      <c r="H19" s="65"/>
      <c r="I19" s="65"/>
      <c r="J19" s="65"/>
      <c r="K19" s="65"/>
    </row>
    <row r="20" spans="1:11" x14ac:dyDescent="0.2">
      <c r="A20" s="4"/>
      <c r="D20" s="5"/>
      <c r="F20" s="4"/>
    </row>
    <row r="21" spans="1:11" ht="15.75" x14ac:dyDescent="0.25">
      <c r="A21" s="69" t="s">
        <v>30</v>
      </c>
      <c r="B21" s="69"/>
      <c r="C21" s="69"/>
      <c r="D21" s="69"/>
      <c r="E21" s="69"/>
      <c r="F21" s="69"/>
      <c r="G21" s="69"/>
      <c r="H21" s="69"/>
      <c r="I21" s="69"/>
      <c r="J21" s="69"/>
      <c r="K21" s="69"/>
    </row>
    <row r="22" spans="1:11" ht="25.5" x14ac:dyDescent="0.2">
      <c r="A22" s="11" t="s">
        <v>5</v>
      </c>
      <c r="B22" s="11" t="s">
        <v>11</v>
      </c>
      <c r="C22" s="11" t="s">
        <v>6</v>
      </c>
      <c r="D22" s="11" t="s">
        <v>7</v>
      </c>
      <c r="E22" s="11" t="s">
        <v>8</v>
      </c>
      <c r="F22" s="12" t="s">
        <v>14</v>
      </c>
      <c r="G22" s="11" t="s">
        <v>9</v>
      </c>
      <c r="H22" s="11" t="s">
        <v>10</v>
      </c>
      <c r="J22" s="12" t="s">
        <v>27</v>
      </c>
      <c r="K22" s="12" t="s">
        <v>28</v>
      </c>
    </row>
    <row r="23" spans="1:11" x14ac:dyDescent="0.2">
      <c r="A23" s="1">
        <v>1</v>
      </c>
      <c r="B23" s="1">
        <f>C7</f>
        <v>2024</v>
      </c>
      <c r="C23" s="2">
        <f t="shared" ref="C23:C45" si="0">$C$17*$C$16</f>
        <v>361327.05648256658</v>
      </c>
      <c r="D23" s="2">
        <f>C5*$C$11</f>
        <v>15000</v>
      </c>
      <c r="E23" s="2">
        <f t="shared" ref="E23:E45" si="1">(D23-G23)*$C$13</f>
        <v>3975</v>
      </c>
      <c r="F23" s="31"/>
      <c r="G23" s="31"/>
      <c r="H23" s="2">
        <f>C5+C23+D23-E23+F23-G23</f>
        <v>1372352.0564825665</v>
      </c>
      <c r="J23" s="2">
        <f>$C$6</f>
        <v>200000</v>
      </c>
      <c r="K23" s="2">
        <f>IF($C$9="Méthode 1",C8*(1+$C$10),H22*0.5%)</f>
        <v>12240</v>
      </c>
    </row>
    <row r="24" spans="1:11" x14ac:dyDescent="0.2">
      <c r="A24" s="1">
        <v>2</v>
      </c>
      <c r="B24" s="1">
        <f>B23+1</f>
        <v>2025</v>
      </c>
      <c r="C24" s="2">
        <f t="shared" si="0"/>
        <v>361327.05648256658</v>
      </c>
      <c r="D24" s="2">
        <f t="shared" ref="D24:D45" si="2">H23*$C$11</f>
        <v>20585.280847238497</v>
      </c>
      <c r="E24" s="2">
        <f t="shared" si="1"/>
        <v>5455.0994245182019</v>
      </c>
      <c r="F24" s="31"/>
      <c r="G24" s="31"/>
      <c r="H24" s="2">
        <f t="shared" ref="H24:H45" si="3">H23+C24+D24-E24+F24-G24</f>
        <v>1748809.2943878535</v>
      </c>
      <c r="J24" s="2">
        <f t="shared" ref="J24:J45" si="4">J23*(1+$C$10)</f>
        <v>204000</v>
      </c>
      <c r="K24" s="2">
        <f>IF($C$9="Méthode 1",K23*(1+$C$10),H23*0.5%)</f>
        <v>12484.800000000001</v>
      </c>
    </row>
    <row r="25" spans="1:11" x14ac:dyDescent="0.2">
      <c r="A25" s="1">
        <v>3</v>
      </c>
      <c r="B25" s="1">
        <f t="shared" ref="B25:B45" si="5">B24+1</f>
        <v>2026</v>
      </c>
      <c r="C25" s="2">
        <f t="shared" si="0"/>
        <v>361327.05648256658</v>
      </c>
      <c r="D25" s="2">
        <f t="shared" si="2"/>
        <v>26232.139415817801</v>
      </c>
      <c r="E25" s="2">
        <f t="shared" si="1"/>
        <v>6951.5169451917172</v>
      </c>
      <c r="F25" s="31"/>
      <c r="G25" s="31"/>
      <c r="H25" s="2">
        <f t="shared" si="3"/>
        <v>2129416.9733410464</v>
      </c>
      <c r="J25" s="2">
        <f t="shared" si="4"/>
        <v>208080</v>
      </c>
      <c r="K25" s="2">
        <f t="shared" ref="K25:K45" si="6">IF($C$9="Méthode 1",K24*(1+$C$10),H24*0.5%)</f>
        <v>12734.496000000001</v>
      </c>
    </row>
    <row r="26" spans="1:11" x14ac:dyDescent="0.2">
      <c r="A26" s="1">
        <v>4</v>
      </c>
      <c r="B26" s="1">
        <f t="shared" si="5"/>
        <v>2027</v>
      </c>
      <c r="C26" s="2">
        <f t="shared" si="0"/>
        <v>361327.05648256658</v>
      </c>
      <c r="D26" s="2">
        <f t="shared" si="2"/>
        <v>31941.254600115695</v>
      </c>
      <c r="E26" s="2">
        <f t="shared" si="1"/>
        <v>8464.4324690306603</v>
      </c>
      <c r="F26" s="31"/>
      <c r="G26" s="31"/>
      <c r="H26" s="2">
        <f t="shared" si="3"/>
        <v>2514220.8519546976</v>
      </c>
      <c r="J26" s="2">
        <f t="shared" si="4"/>
        <v>212241.6</v>
      </c>
      <c r="K26" s="2">
        <f t="shared" si="6"/>
        <v>12989.185920000002</v>
      </c>
    </row>
    <row r="27" spans="1:11" x14ac:dyDescent="0.2">
      <c r="A27" s="1">
        <v>5</v>
      </c>
      <c r="B27" s="1">
        <f t="shared" si="5"/>
        <v>2028</v>
      </c>
      <c r="C27" s="2">
        <f t="shared" si="0"/>
        <v>361327.05648256658</v>
      </c>
      <c r="D27" s="2">
        <f t="shared" si="2"/>
        <v>37713.312779320462</v>
      </c>
      <c r="E27" s="2">
        <f t="shared" si="1"/>
        <v>9994.0278865199234</v>
      </c>
      <c r="F27" s="31"/>
      <c r="G27" s="31"/>
      <c r="H27" s="2">
        <f t="shared" si="3"/>
        <v>2903267.1933300644</v>
      </c>
      <c r="J27" s="2">
        <f t="shared" si="4"/>
        <v>216486.432</v>
      </c>
      <c r="K27" s="2">
        <f t="shared" si="6"/>
        <v>13248.969638400002</v>
      </c>
    </row>
    <row r="28" spans="1:11" x14ac:dyDescent="0.2">
      <c r="A28" s="1">
        <v>6</v>
      </c>
      <c r="B28" s="1">
        <f t="shared" si="5"/>
        <v>2029</v>
      </c>
      <c r="C28" s="2">
        <f t="shared" si="0"/>
        <v>361327.05648256658</v>
      </c>
      <c r="D28" s="2">
        <f t="shared" si="2"/>
        <v>43549.007899950964</v>
      </c>
      <c r="E28" s="2">
        <f t="shared" si="1"/>
        <v>11540.487093487007</v>
      </c>
      <c r="F28" s="31"/>
      <c r="G28" s="31"/>
      <c r="H28" s="2">
        <f t="shared" si="3"/>
        <v>3296602.7706190953</v>
      </c>
      <c r="J28" s="2">
        <f t="shared" si="4"/>
        <v>220816.16064000002</v>
      </c>
      <c r="K28" s="2">
        <f t="shared" si="6"/>
        <v>13513.949031168002</v>
      </c>
    </row>
    <row r="29" spans="1:11" x14ac:dyDescent="0.2">
      <c r="A29" s="1">
        <v>7</v>
      </c>
      <c r="B29" s="1">
        <f t="shared" si="5"/>
        <v>2030</v>
      </c>
      <c r="C29" s="2">
        <f t="shared" si="0"/>
        <v>361327.05648256658</v>
      </c>
      <c r="D29" s="2">
        <f t="shared" si="2"/>
        <v>49449.04155928643</v>
      </c>
      <c r="E29" s="2">
        <f t="shared" si="1"/>
        <v>13103.996013210904</v>
      </c>
      <c r="F29" s="31"/>
      <c r="G29" s="31"/>
      <c r="H29" s="2">
        <f t="shared" si="3"/>
        <v>3694274.8726477372</v>
      </c>
      <c r="J29" s="2">
        <f t="shared" si="4"/>
        <v>225232.48385280001</v>
      </c>
      <c r="K29" s="2">
        <f t="shared" si="6"/>
        <v>13784.228011791361</v>
      </c>
    </row>
    <row r="30" spans="1:11" x14ac:dyDescent="0.2">
      <c r="A30" s="1">
        <v>8</v>
      </c>
      <c r="B30" s="1">
        <f t="shared" si="5"/>
        <v>2031</v>
      </c>
      <c r="C30" s="2">
        <f t="shared" si="0"/>
        <v>361327.05648256658</v>
      </c>
      <c r="D30" s="2">
        <f t="shared" si="2"/>
        <v>55414.123089716057</v>
      </c>
      <c r="E30" s="2">
        <f t="shared" si="1"/>
        <v>14684.742618774755</v>
      </c>
      <c r="F30" s="31"/>
      <c r="G30" s="31"/>
      <c r="H30" s="2">
        <f t="shared" si="3"/>
        <v>4096331.309601245</v>
      </c>
      <c r="J30" s="2">
        <f t="shared" si="4"/>
        <v>229737.13352985602</v>
      </c>
      <c r="K30" s="2">
        <f t="shared" si="6"/>
        <v>14059.91257202719</v>
      </c>
    </row>
    <row r="31" spans="1:11" x14ac:dyDescent="0.2">
      <c r="A31" s="1">
        <v>9</v>
      </c>
      <c r="B31" s="1">
        <f t="shared" si="5"/>
        <v>2032</v>
      </c>
      <c r="C31" s="2">
        <f t="shared" si="0"/>
        <v>361327.05648256658</v>
      </c>
      <c r="D31" s="2">
        <f t="shared" si="2"/>
        <v>61444.969644018674</v>
      </c>
      <c r="E31" s="2">
        <f t="shared" si="1"/>
        <v>16282.91695566495</v>
      </c>
      <c r="F31" s="31"/>
      <c r="G31" s="31"/>
      <c r="H31" s="2">
        <f t="shared" si="3"/>
        <v>4502820.4187721657</v>
      </c>
      <c r="J31" s="2">
        <f t="shared" si="4"/>
        <v>234331.87620045315</v>
      </c>
      <c r="K31" s="2">
        <f t="shared" si="6"/>
        <v>14341.110823467734</v>
      </c>
    </row>
    <row r="32" spans="1:11" x14ac:dyDescent="0.2">
      <c r="A32" s="1">
        <v>10</v>
      </c>
      <c r="B32" s="1">
        <f t="shared" si="5"/>
        <v>2033</v>
      </c>
      <c r="C32" s="2">
        <f t="shared" si="0"/>
        <v>361327.05648256658</v>
      </c>
      <c r="D32" s="2">
        <f t="shared" si="2"/>
        <v>67542.306281582481</v>
      </c>
      <c r="E32" s="2">
        <f t="shared" si="1"/>
        <v>17898.711164619359</v>
      </c>
      <c r="F32" s="31"/>
      <c r="G32" s="31"/>
      <c r="H32" s="2">
        <f t="shared" si="3"/>
        <v>4913791.0703716949</v>
      </c>
      <c r="J32" s="2">
        <f t="shared" si="4"/>
        <v>239018.51372446222</v>
      </c>
      <c r="K32" s="2">
        <f t="shared" si="6"/>
        <v>14627.933039937088</v>
      </c>
    </row>
    <row r="33" spans="1:11" x14ac:dyDescent="0.2">
      <c r="A33" s="1">
        <v>11</v>
      </c>
      <c r="B33" s="1">
        <f t="shared" si="5"/>
        <v>2034</v>
      </c>
      <c r="C33" s="2">
        <f t="shared" si="0"/>
        <v>361327.05648256658</v>
      </c>
      <c r="D33" s="2">
        <f t="shared" si="2"/>
        <v>73706.866055575418</v>
      </c>
      <c r="E33" s="2">
        <f t="shared" si="1"/>
        <v>19532.319504727486</v>
      </c>
      <c r="F33" s="31"/>
      <c r="G33" s="31"/>
      <c r="H33" s="2">
        <f t="shared" si="3"/>
        <v>5329292.673405109</v>
      </c>
      <c r="J33" s="2">
        <f t="shared" si="4"/>
        <v>243798.88399895147</v>
      </c>
      <c r="K33" s="2">
        <f t="shared" si="6"/>
        <v>14920.491700735831</v>
      </c>
    </row>
    <row r="34" spans="1:11" x14ac:dyDescent="0.2">
      <c r="A34" s="1">
        <v>12</v>
      </c>
      <c r="B34" s="1">
        <f t="shared" si="5"/>
        <v>2035</v>
      </c>
      <c r="C34" s="2">
        <f t="shared" si="0"/>
        <v>361327.05648256658</v>
      </c>
      <c r="D34" s="2">
        <f t="shared" si="2"/>
        <v>79939.390101076628</v>
      </c>
      <c r="E34" s="2">
        <f t="shared" si="1"/>
        <v>21183.938376785307</v>
      </c>
      <c r="F34" s="31"/>
      <c r="G34" s="31"/>
      <c r="H34" s="2">
        <f t="shared" si="3"/>
        <v>5749375.1816119673</v>
      </c>
      <c r="J34" s="2">
        <f t="shared" si="4"/>
        <v>248674.86167893049</v>
      </c>
      <c r="K34" s="2">
        <f t="shared" si="6"/>
        <v>15218.901534750548</v>
      </c>
    </row>
    <row r="35" spans="1:11" x14ac:dyDescent="0.2">
      <c r="A35" s="1">
        <v>13</v>
      </c>
      <c r="B35" s="1">
        <f t="shared" si="5"/>
        <v>2036</v>
      </c>
      <c r="C35" s="2">
        <f t="shared" si="0"/>
        <v>361327.05648256658</v>
      </c>
      <c r="D35" s="2">
        <f t="shared" si="2"/>
        <v>86240.627724179503</v>
      </c>
      <c r="E35" s="2">
        <f t="shared" si="1"/>
        <v>22853.766346907571</v>
      </c>
      <c r="F35" s="31"/>
      <c r="G35" s="31"/>
      <c r="H35" s="2">
        <f t="shared" si="3"/>
        <v>6174089.0994718056</v>
      </c>
      <c r="J35" s="2">
        <f t="shared" si="4"/>
        <v>253648.35891250911</v>
      </c>
      <c r="K35" s="2">
        <f t="shared" si="6"/>
        <v>15523.27956544556</v>
      </c>
    </row>
    <row r="36" spans="1:11" x14ac:dyDescent="0.2">
      <c r="A36" s="1">
        <v>14</v>
      </c>
      <c r="B36" s="1">
        <f t="shared" si="5"/>
        <v>2037</v>
      </c>
      <c r="C36" s="2">
        <f t="shared" si="0"/>
        <v>361327.05648256658</v>
      </c>
      <c r="D36" s="2">
        <f t="shared" si="2"/>
        <v>92611.336492077084</v>
      </c>
      <c r="E36" s="2">
        <f t="shared" si="1"/>
        <v>24542.004170400429</v>
      </c>
      <c r="F36" s="31"/>
      <c r="G36" s="31"/>
      <c r="H36" s="2">
        <f t="shared" si="3"/>
        <v>6603485.4882760495</v>
      </c>
      <c r="J36" s="2">
        <f t="shared" si="4"/>
        <v>258721.32609075931</v>
      </c>
      <c r="K36" s="2">
        <f t="shared" si="6"/>
        <v>15833.745156754472</v>
      </c>
    </row>
    <row r="37" spans="1:11" x14ac:dyDescent="0.2">
      <c r="A37" s="1">
        <v>15</v>
      </c>
      <c r="B37" s="1">
        <f t="shared" si="5"/>
        <v>2038</v>
      </c>
      <c r="C37" s="2">
        <f t="shared" si="0"/>
        <v>361327.05648256658</v>
      </c>
      <c r="D37" s="2">
        <f t="shared" si="2"/>
        <v>99052.282324140746</v>
      </c>
      <c r="E37" s="2">
        <f t="shared" si="1"/>
        <v>26248.854815897299</v>
      </c>
      <c r="F37" s="31"/>
      <c r="G37" s="31"/>
      <c r="H37" s="2">
        <f t="shared" si="3"/>
        <v>7037615.9722668594</v>
      </c>
      <c r="J37" s="2">
        <f t="shared" si="4"/>
        <v>263895.75261257449</v>
      </c>
      <c r="K37" s="2">
        <f t="shared" si="6"/>
        <v>16150.420059889562</v>
      </c>
    </row>
    <row r="38" spans="1:11" x14ac:dyDescent="0.2">
      <c r="A38" s="1">
        <v>16</v>
      </c>
      <c r="B38" s="1">
        <f t="shared" si="5"/>
        <v>2039</v>
      </c>
      <c r="C38" s="2">
        <f t="shared" si="0"/>
        <v>361327.05648256658</v>
      </c>
      <c r="D38" s="2">
        <f t="shared" si="2"/>
        <v>105564.23958400289</v>
      </c>
      <c r="E38" s="2">
        <f t="shared" si="1"/>
        <v>27974.523489760766</v>
      </c>
      <c r="F38" s="31"/>
      <c r="G38" s="31"/>
      <c r="H38" s="2">
        <f t="shared" si="3"/>
        <v>7476532.7448436674</v>
      </c>
      <c r="J38" s="2">
        <f t="shared" si="4"/>
        <v>269173.66766482597</v>
      </c>
      <c r="K38" s="2">
        <f t="shared" si="6"/>
        <v>16473.428461087355</v>
      </c>
    </row>
    <row r="39" spans="1:11" x14ac:dyDescent="0.2">
      <c r="A39" s="1">
        <v>17</v>
      </c>
      <c r="B39" s="1">
        <f t="shared" si="5"/>
        <v>2040</v>
      </c>
      <c r="C39" s="2">
        <f t="shared" si="0"/>
        <v>361327.05648256658</v>
      </c>
      <c r="D39" s="2">
        <f t="shared" si="2"/>
        <v>112147.99117265501</v>
      </c>
      <c r="E39" s="2">
        <f t="shared" si="1"/>
        <v>29719.217660753577</v>
      </c>
      <c r="F39" s="31"/>
      <c r="G39" s="31"/>
      <c r="H39" s="2">
        <f t="shared" si="3"/>
        <v>7920288.5748381345</v>
      </c>
      <c r="J39" s="2">
        <f t="shared" si="4"/>
        <v>274557.14101812249</v>
      </c>
      <c r="K39" s="2">
        <f t="shared" si="6"/>
        <v>16802.897030309101</v>
      </c>
    </row>
    <row r="40" spans="1:11" x14ac:dyDescent="0.2">
      <c r="A40" s="1">
        <v>18</v>
      </c>
      <c r="B40" s="1">
        <f t="shared" si="5"/>
        <v>2041</v>
      </c>
      <c r="C40" s="2">
        <f t="shared" si="0"/>
        <v>361327.05648256658</v>
      </c>
      <c r="D40" s="2">
        <f t="shared" si="2"/>
        <v>118804.32862257201</v>
      </c>
      <c r="E40" s="2">
        <f t="shared" si="1"/>
        <v>31483.147084981585</v>
      </c>
      <c r="F40" s="31"/>
      <c r="G40" s="31"/>
      <c r="H40" s="2">
        <f t="shared" si="3"/>
        <v>8368936.812858291</v>
      </c>
      <c r="J40" s="2">
        <f t="shared" si="4"/>
        <v>280048.28383848496</v>
      </c>
      <c r="K40" s="2">
        <f t="shared" si="6"/>
        <v>17138.954970915282</v>
      </c>
    </row>
    <row r="41" spans="1:11" x14ac:dyDescent="0.2">
      <c r="A41" s="1">
        <v>19</v>
      </c>
      <c r="B41" s="1">
        <f t="shared" si="5"/>
        <v>2042</v>
      </c>
      <c r="C41" s="2">
        <f t="shared" si="0"/>
        <v>361327.05648256658</v>
      </c>
      <c r="D41" s="2">
        <f t="shared" si="2"/>
        <v>125534.05219287435</v>
      </c>
      <c r="E41" s="2">
        <f t="shared" si="1"/>
        <v>33266.523831111706</v>
      </c>
      <c r="F41" s="31"/>
      <c r="G41" s="31"/>
      <c r="H41" s="2">
        <f t="shared" si="3"/>
        <v>8822531.3977026194</v>
      </c>
      <c r="J41" s="2">
        <f t="shared" si="4"/>
        <v>285649.24951525469</v>
      </c>
      <c r="K41" s="2">
        <f t="shared" si="6"/>
        <v>17481.734070333587</v>
      </c>
    </row>
    <row r="42" spans="1:11" x14ac:dyDescent="0.2">
      <c r="A42" s="1">
        <v>20</v>
      </c>
      <c r="B42" s="1">
        <f t="shared" si="5"/>
        <v>2043</v>
      </c>
      <c r="C42" s="2">
        <f t="shared" si="0"/>
        <v>361327.05648256658</v>
      </c>
      <c r="D42" s="2">
        <f t="shared" si="2"/>
        <v>132337.97096553928</v>
      </c>
      <c r="E42" s="2">
        <f t="shared" si="1"/>
        <v>35069.562305867912</v>
      </c>
      <c r="F42" s="31"/>
      <c r="G42" s="31"/>
      <c r="H42" s="2">
        <f t="shared" si="3"/>
        <v>9281126.8628448583</v>
      </c>
      <c r="J42" s="2">
        <f t="shared" si="4"/>
        <v>291362.23450555978</v>
      </c>
      <c r="K42" s="2">
        <f t="shared" si="6"/>
        <v>17831.368751740258</v>
      </c>
    </row>
    <row r="43" spans="1:11" x14ac:dyDescent="0.2">
      <c r="A43" s="1">
        <v>21</v>
      </c>
      <c r="B43" s="1">
        <f t="shared" si="5"/>
        <v>2044</v>
      </c>
      <c r="C43" s="2">
        <f t="shared" si="0"/>
        <v>361327.05648256658</v>
      </c>
      <c r="D43" s="2">
        <f t="shared" si="2"/>
        <v>139216.90294267287</v>
      </c>
      <c r="E43" s="2">
        <f t="shared" si="1"/>
        <v>36892.479279808314</v>
      </c>
      <c r="F43" s="31"/>
      <c r="G43" s="31"/>
      <c r="H43" s="2">
        <f t="shared" si="3"/>
        <v>9744778.3429902885</v>
      </c>
      <c r="J43" s="2">
        <f t="shared" si="4"/>
        <v>297189.47919567098</v>
      </c>
      <c r="K43" s="2">
        <f t="shared" si="6"/>
        <v>18187.996126775062</v>
      </c>
    </row>
    <row r="44" spans="1:11" x14ac:dyDescent="0.2">
      <c r="A44" s="1">
        <v>22</v>
      </c>
      <c r="B44" s="1">
        <f t="shared" si="5"/>
        <v>2045</v>
      </c>
      <c r="C44" s="2">
        <f t="shared" si="0"/>
        <v>361327.05648256658</v>
      </c>
      <c r="D44" s="2">
        <f t="shared" si="2"/>
        <v>146171.67514485432</v>
      </c>
      <c r="E44" s="2">
        <f t="shared" si="1"/>
        <v>38735.493913386395</v>
      </c>
      <c r="F44" s="31"/>
      <c r="G44" s="31"/>
      <c r="H44" s="2">
        <f t="shared" si="3"/>
        <v>10213541.580704324</v>
      </c>
      <c r="J44" s="2">
        <f t="shared" si="4"/>
        <v>303133.26877958438</v>
      </c>
      <c r="K44" s="2">
        <f t="shared" si="6"/>
        <v>18551.756049310563</v>
      </c>
    </row>
    <row r="45" spans="1:11" x14ac:dyDescent="0.2">
      <c r="A45" s="1">
        <v>23</v>
      </c>
      <c r="B45" s="1">
        <f t="shared" si="5"/>
        <v>2046</v>
      </c>
      <c r="C45" s="2">
        <f t="shared" si="0"/>
        <v>361327.05648256658</v>
      </c>
      <c r="D45" s="2">
        <f t="shared" si="2"/>
        <v>153203.12371056486</v>
      </c>
      <c r="E45" s="2">
        <f t="shared" si="1"/>
        <v>40598.82778329969</v>
      </c>
      <c r="F45" s="31"/>
      <c r="G45" s="31"/>
      <c r="H45" s="2">
        <f t="shared" si="3"/>
        <v>10687472.933114156</v>
      </c>
      <c r="J45" s="2">
        <f t="shared" si="4"/>
        <v>309195.9341551761</v>
      </c>
      <c r="K45" s="2">
        <f t="shared" si="6"/>
        <v>18922.791170296776</v>
      </c>
    </row>
    <row r="46" spans="1:11" x14ac:dyDescent="0.2">
      <c r="A46" s="40"/>
      <c r="B46" s="40"/>
      <c r="C46" s="39"/>
      <c r="D46" s="39"/>
      <c r="E46" s="39"/>
      <c r="F46" s="39"/>
      <c r="G46" s="39"/>
      <c r="H46" s="39"/>
      <c r="I46" s="8"/>
      <c r="J46" s="39"/>
      <c r="K46" s="39"/>
    </row>
    <row r="47" spans="1:11" x14ac:dyDescent="0.2">
      <c r="A47" s="9"/>
      <c r="C47" s="7">
        <f>SUM(C23:C45)</f>
        <v>8310522.2990990309</v>
      </c>
      <c r="D47" s="7">
        <f>SUM(D23:D45)</f>
        <v>1873402.2231498319</v>
      </c>
      <c r="E47" s="7">
        <f>SUM(E23:E45)</f>
        <v>496451.58913470554</v>
      </c>
      <c r="F47" s="7">
        <f>SUM(F23:F45)</f>
        <v>0</v>
      </c>
      <c r="G47" s="7">
        <f>SUM(G23:G45)</f>
        <v>0</v>
      </c>
      <c r="H47" s="9"/>
      <c r="I47" s="7"/>
      <c r="J47" s="10"/>
    </row>
    <row r="48" spans="1:11" x14ac:dyDescent="0.2">
      <c r="A48" s="41" t="s">
        <v>40</v>
      </c>
      <c r="I48" s="3"/>
    </row>
    <row r="49" spans="1:11" x14ac:dyDescent="0.2">
      <c r="A49" s="68" t="s">
        <v>32</v>
      </c>
      <c r="B49" s="68"/>
      <c r="C49" s="68"/>
      <c r="D49" s="68"/>
      <c r="E49" s="68"/>
      <c r="F49" s="68"/>
      <c r="G49" s="68"/>
      <c r="H49" s="68"/>
      <c r="I49" s="68"/>
      <c r="J49" s="68"/>
      <c r="K49" s="68"/>
    </row>
    <row r="50" spans="1:11" x14ac:dyDescent="0.2">
      <c r="A50" s="67" t="s">
        <v>33</v>
      </c>
      <c r="B50" s="68"/>
      <c r="C50" s="68"/>
      <c r="D50" s="68"/>
      <c r="E50" s="68"/>
      <c r="F50" s="68"/>
      <c r="G50" s="68"/>
      <c r="H50" s="68"/>
      <c r="I50" s="68"/>
      <c r="J50" s="68"/>
      <c r="K50" s="68"/>
    </row>
    <row r="51" spans="1:11" x14ac:dyDescent="0.2">
      <c r="A51" s="68"/>
      <c r="B51" s="68"/>
      <c r="C51" s="68"/>
      <c r="D51" s="68"/>
      <c r="E51" s="68"/>
      <c r="F51" s="68"/>
      <c r="G51" s="68"/>
      <c r="H51" s="68"/>
      <c r="I51" s="68"/>
      <c r="J51" s="68"/>
      <c r="K51" s="68"/>
    </row>
    <row r="53" spans="1:11" ht="15.75" x14ac:dyDescent="0.25">
      <c r="A53" s="64" t="s">
        <v>29</v>
      </c>
      <c r="B53" s="64"/>
      <c r="C53" s="64"/>
      <c r="D53" s="64"/>
      <c r="E53" s="64"/>
      <c r="F53" s="64"/>
      <c r="G53" s="64"/>
      <c r="H53" s="64"/>
      <c r="I53" s="64"/>
      <c r="J53" s="64"/>
      <c r="K53" s="24"/>
    </row>
    <row r="54" spans="1:11" ht="25.5" x14ac:dyDescent="0.2">
      <c r="A54" s="11" t="s">
        <v>5</v>
      </c>
      <c r="B54" s="11" t="s">
        <v>11</v>
      </c>
      <c r="C54" s="11" t="s">
        <v>12</v>
      </c>
      <c r="D54" s="11" t="s">
        <v>7</v>
      </c>
      <c r="E54" s="11" t="s">
        <v>8</v>
      </c>
      <c r="F54" s="12" t="s">
        <v>27</v>
      </c>
      <c r="G54" s="12" t="s">
        <v>28</v>
      </c>
      <c r="H54" s="13" t="s">
        <v>13</v>
      </c>
      <c r="I54" s="49" t="s">
        <v>10</v>
      </c>
      <c r="J54" s="50"/>
    </row>
    <row r="55" spans="1:11" x14ac:dyDescent="0.2">
      <c r="A55" s="1">
        <v>1</v>
      </c>
      <c r="B55" s="1">
        <f>B45+1</f>
        <v>2047</v>
      </c>
      <c r="C55" s="17">
        <f>H45</f>
        <v>10687472.933114156</v>
      </c>
      <c r="D55" s="17">
        <f>IF((C55-H55)*$C$12&gt;0,(C55-H55)*$C$12,0)</f>
        <v>207055.8366656435</v>
      </c>
      <c r="E55" s="2">
        <f>IF((D55-G55)*$C$13&gt;0,(D55-G55)*$C$13,0)</f>
        <v>49754.966263064307</v>
      </c>
      <c r="F55" s="20">
        <f>J45*(1+$C$10)</f>
        <v>315379.85283827962</v>
      </c>
      <c r="G55" s="2">
        <f>IF($C$9="Méthode 1",K45*(1+$C$10),H45*0.5%)</f>
        <v>19301.246993702713</v>
      </c>
      <c r="H55" s="20">
        <f t="shared" ref="H55:H84" si="7">F55+G55</f>
        <v>334681.09983198234</v>
      </c>
      <c r="I55" s="45">
        <f>C55+D55-E55-H55</f>
        <v>10510092.703684753</v>
      </c>
      <c r="J55" s="46"/>
    </row>
    <row r="56" spans="1:11" x14ac:dyDescent="0.2">
      <c r="A56" s="1">
        <f>A55+1</f>
        <v>2</v>
      </c>
      <c r="B56" s="1">
        <f>B55+1</f>
        <v>2048</v>
      </c>
      <c r="C56" s="2">
        <f t="shared" ref="C56:C84" si="8">I55</f>
        <v>10510092.703684753</v>
      </c>
      <c r="D56" s="17">
        <f t="shared" ref="D56:D84" si="9">IF((C56-H56)*$C$12&gt;0,(C56-H56)*$C$12,0)</f>
        <v>203374.3596371226</v>
      </c>
      <c r="E56" s="2">
        <f t="shared" ref="E56:E84" si="10">IF((D56-G56)*$C$13&gt;0,(D56-G56)*$C$13,0)</f>
        <v>48677.078241439653</v>
      </c>
      <c r="F56" s="20">
        <f t="shared" ref="F56:F84" si="11">F55*(1+$C$10)</f>
        <v>321687.4498950452</v>
      </c>
      <c r="G56" s="2">
        <f>IF($C$9="Méthode 1",G55*(1+$C$10),I55*0.5%)</f>
        <v>19687.271933576769</v>
      </c>
      <c r="H56" s="20">
        <f t="shared" si="7"/>
        <v>341374.72182862199</v>
      </c>
      <c r="I56" s="45">
        <f>C56+D56-E56-H56</f>
        <v>10323415.263251813</v>
      </c>
      <c r="J56" s="46"/>
    </row>
    <row r="57" spans="1:11" x14ac:dyDescent="0.2">
      <c r="A57" s="1">
        <f t="shared" ref="A57:A84" si="12">A56+1</f>
        <v>3</v>
      </c>
      <c r="B57" s="1">
        <f t="shared" ref="B57:B84" si="13">B56+1</f>
        <v>2049</v>
      </c>
      <c r="C57" s="2">
        <f t="shared" si="8"/>
        <v>10323415.263251813</v>
      </c>
      <c r="D57" s="17">
        <f t="shared" si="9"/>
        <v>199504.2609397324</v>
      </c>
      <c r="E57" s="2">
        <f t="shared" si="10"/>
        <v>47547.159545383285</v>
      </c>
      <c r="F57" s="20">
        <f t="shared" si="11"/>
        <v>328121.19889294612</v>
      </c>
      <c r="G57" s="2">
        <f t="shared" ref="G57:G84" si="14">IF($C$9="Méthode 1",G56*(1+$C$10),I56*0.5%)</f>
        <v>20081.017372248305</v>
      </c>
      <c r="H57" s="20">
        <f t="shared" si="7"/>
        <v>348202.21626519441</v>
      </c>
      <c r="I57" s="45">
        <f t="shared" ref="I57:I84" si="15">C57+D57-E57-H57</f>
        <v>10127170.148380969</v>
      </c>
      <c r="J57" s="46"/>
    </row>
    <row r="58" spans="1:11" x14ac:dyDescent="0.2">
      <c r="A58" s="1">
        <f t="shared" si="12"/>
        <v>4</v>
      </c>
      <c r="B58" s="1">
        <f t="shared" si="13"/>
        <v>2050</v>
      </c>
      <c r="C58" s="2">
        <f t="shared" si="8"/>
        <v>10127170.148380969</v>
      </c>
      <c r="D58" s="17">
        <f t="shared" si="9"/>
        <v>195440.07775580944</v>
      </c>
      <c r="E58" s="2">
        <f t="shared" si="10"/>
        <v>46363.721609570784</v>
      </c>
      <c r="F58" s="20">
        <f t="shared" si="11"/>
        <v>334683.62287080503</v>
      </c>
      <c r="G58" s="2">
        <f t="shared" si="14"/>
        <v>20482.63771969327</v>
      </c>
      <c r="H58" s="20">
        <f t="shared" si="7"/>
        <v>355166.26059049828</v>
      </c>
      <c r="I58" s="45">
        <f t="shared" si="15"/>
        <v>9921080.2439367101</v>
      </c>
      <c r="J58" s="46"/>
    </row>
    <row r="59" spans="1:11" x14ac:dyDescent="0.2">
      <c r="A59" s="1">
        <f t="shared" si="12"/>
        <v>5</v>
      </c>
      <c r="B59" s="1">
        <f t="shared" si="13"/>
        <v>2051</v>
      </c>
      <c r="C59" s="2">
        <f t="shared" si="8"/>
        <v>9921080.2439367101</v>
      </c>
      <c r="D59" s="17">
        <f t="shared" si="9"/>
        <v>191176.21316268801</v>
      </c>
      <c r="E59" s="2">
        <f t="shared" si="10"/>
        <v>45125.239512479231</v>
      </c>
      <c r="F59" s="20">
        <f t="shared" si="11"/>
        <v>341377.29532822117</v>
      </c>
      <c r="G59" s="2">
        <f t="shared" si="14"/>
        <v>20892.290474087134</v>
      </c>
      <c r="H59" s="20">
        <f t="shared" si="7"/>
        <v>362269.58580230828</v>
      </c>
      <c r="I59" s="45">
        <f t="shared" si="15"/>
        <v>9704861.6317846105</v>
      </c>
      <c r="J59" s="46"/>
    </row>
    <row r="60" spans="1:11" x14ac:dyDescent="0.2">
      <c r="A60" s="1">
        <f t="shared" si="12"/>
        <v>6</v>
      </c>
      <c r="B60" s="1">
        <f t="shared" si="13"/>
        <v>2052</v>
      </c>
      <c r="C60" s="2">
        <f t="shared" si="8"/>
        <v>9704861.6317846105</v>
      </c>
      <c r="D60" s="17">
        <f t="shared" si="9"/>
        <v>186706.93308532514</v>
      </c>
      <c r="E60" s="2">
        <f t="shared" si="10"/>
        <v>43830.151152465412</v>
      </c>
      <c r="F60" s="20">
        <f t="shared" si="11"/>
        <v>348204.84123478562</v>
      </c>
      <c r="G60" s="2">
        <f t="shared" si="14"/>
        <v>21310.136283568878</v>
      </c>
      <c r="H60" s="20">
        <f t="shared" si="7"/>
        <v>369514.97751835448</v>
      </c>
      <c r="I60" s="45">
        <f t="shared" si="15"/>
        <v>9478223.4361991156</v>
      </c>
      <c r="J60" s="46"/>
    </row>
    <row r="61" spans="1:11" x14ac:dyDescent="0.2">
      <c r="A61" s="1">
        <f t="shared" si="12"/>
        <v>7</v>
      </c>
      <c r="B61" s="1">
        <f t="shared" si="13"/>
        <v>2053</v>
      </c>
      <c r="C61" s="2">
        <f t="shared" si="8"/>
        <v>9478223.4361991156</v>
      </c>
      <c r="D61" s="17">
        <f t="shared" si="9"/>
        <v>182026.36318260789</v>
      </c>
      <c r="E61" s="2">
        <f t="shared" si="10"/>
        <v>42476.856405942432</v>
      </c>
      <c r="F61" s="20">
        <f t="shared" si="11"/>
        <v>355168.93805948133</v>
      </c>
      <c r="G61" s="2">
        <f t="shared" si="14"/>
        <v>21736.339009240255</v>
      </c>
      <c r="H61" s="20">
        <f t="shared" si="7"/>
        <v>376905.2770687216</v>
      </c>
      <c r="I61" s="45">
        <f t="shared" si="15"/>
        <v>9240867.6659070607</v>
      </c>
      <c r="J61" s="46"/>
    </row>
    <row r="62" spans="1:11" x14ac:dyDescent="0.2">
      <c r="A62" s="1">
        <f t="shared" si="12"/>
        <v>8</v>
      </c>
      <c r="B62" s="1">
        <f t="shared" si="13"/>
        <v>2054</v>
      </c>
      <c r="C62" s="2">
        <f t="shared" si="8"/>
        <v>9240867.6659070607</v>
      </c>
      <c r="D62" s="17">
        <f t="shared" si="9"/>
        <v>177128.48566593931</v>
      </c>
      <c r="E62" s="2">
        <f t="shared" si="10"/>
        <v>41063.716267276272</v>
      </c>
      <c r="F62" s="20">
        <f t="shared" si="11"/>
        <v>362272.31682067097</v>
      </c>
      <c r="G62" s="2">
        <f t="shared" si="14"/>
        <v>22171.065789425062</v>
      </c>
      <c r="H62" s="20">
        <f t="shared" si="7"/>
        <v>384443.38261009601</v>
      </c>
      <c r="I62" s="45">
        <f t="shared" si="15"/>
        <v>8992489.0526956283</v>
      </c>
      <c r="J62" s="46"/>
    </row>
    <row r="63" spans="1:11" x14ac:dyDescent="0.2">
      <c r="A63" s="1">
        <f t="shared" si="12"/>
        <v>9</v>
      </c>
      <c r="B63" s="1">
        <f t="shared" si="13"/>
        <v>2055</v>
      </c>
      <c r="C63" s="2">
        <f t="shared" si="8"/>
        <v>8992489.0526956283</v>
      </c>
      <c r="D63" s="17">
        <f t="shared" si="9"/>
        <v>172007.13604866661</v>
      </c>
      <c r="E63" s="2">
        <f t="shared" si="10"/>
        <v>39589.051970015054</v>
      </c>
      <c r="F63" s="20">
        <f t="shared" si="11"/>
        <v>369517.76315708441</v>
      </c>
      <c r="G63" s="2">
        <f t="shared" si="14"/>
        <v>22614.487105213564</v>
      </c>
      <c r="H63" s="20">
        <f t="shared" si="7"/>
        <v>392132.25026229798</v>
      </c>
      <c r="I63" s="45">
        <f t="shared" si="15"/>
        <v>8732774.8865119833</v>
      </c>
      <c r="J63" s="46"/>
    </row>
    <row r="64" spans="1:11" x14ac:dyDescent="0.2">
      <c r="A64" s="1">
        <f t="shared" si="12"/>
        <v>10</v>
      </c>
      <c r="B64" s="1">
        <f t="shared" si="13"/>
        <v>2056</v>
      </c>
      <c r="C64" s="2">
        <f t="shared" si="8"/>
        <v>8732774.8865119833</v>
      </c>
      <c r="D64" s="17">
        <f t="shared" si="9"/>
        <v>166655.99982488877</v>
      </c>
      <c r="E64" s="2">
        <f t="shared" si="10"/>
        <v>38051.144089056295</v>
      </c>
      <c r="F64" s="20">
        <f t="shared" si="11"/>
        <v>376908.11842022609</v>
      </c>
      <c r="G64" s="2">
        <f t="shared" si="14"/>
        <v>23066.776847317837</v>
      </c>
      <c r="H64" s="20">
        <f t="shared" si="7"/>
        <v>399974.89526754391</v>
      </c>
      <c r="I64" s="45">
        <f t="shared" si="15"/>
        <v>8461404.8469802719</v>
      </c>
      <c r="J64" s="46"/>
    </row>
    <row r="65" spans="1:10" x14ac:dyDescent="0.2">
      <c r="A65" s="1">
        <f t="shared" si="12"/>
        <v>11</v>
      </c>
      <c r="B65" s="1">
        <f t="shared" si="13"/>
        <v>2057</v>
      </c>
      <c r="C65" s="2">
        <f t="shared" si="8"/>
        <v>8461404.8469802719</v>
      </c>
      <c r="D65" s="17">
        <f t="shared" si="9"/>
        <v>161068.60907614755</v>
      </c>
      <c r="E65" s="2">
        <f t="shared" si="10"/>
        <v>36448.231623349093</v>
      </c>
      <c r="F65" s="20">
        <f t="shared" si="11"/>
        <v>384446.2807886306</v>
      </c>
      <c r="G65" s="2">
        <f t="shared" si="14"/>
        <v>23528.112384264194</v>
      </c>
      <c r="H65" s="20">
        <f t="shared" si="7"/>
        <v>407974.39317289478</v>
      </c>
      <c r="I65" s="45">
        <f t="shared" si="15"/>
        <v>8178050.8312601754</v>
      </c>
      <c r="J65" s="46"/>
    </row>
    <row r="66" spans="1:10" x14ac:dyDescent="0.2">
      <c r="A66" s="1">
        <f t="shared" si="12"/>
        <v>12</v>
      </c>
      <c r="B66" s="1">
        <f t="shared" si="13"/>
        <v>2058</v>
      </c>
      <c r="C66" s="2">
        <f t="shared" si="8"/>
        <v>8178050.8312601754</v>
      </c>
      <c r="D66" s="17">
        <f t="shared" si="9"/>
        <v>155238.33900447647</v>
      </c>
      <c r="E66" s="2">
        <f t="shared" si="10"/>
        <v>34778.511058719654</v>
      </c>
      <c r="F66" s="20">
        <f t="shared" si="11"/>
        <v>392135.2064044032</v>
      </c>
      <c r="G66" s="2">
        <f t="shared" si="14"/>
        <v>23998.674631949478</v>
      </c>
      <c r="H66" s="20">
        <f t="shared" si="7"/>
        <v>416133.88103635266</v>
      </c>
      <c r="I66" s="45">
        <f t="shared" si="15"/>
        <v>7882376.7781695798</v>
      </c>
      <c r="J66" s="46"/>
    </row>
    <row r="67" spans="1:10" x14ac:dyDescent="0.2">
      <c r="A67" s="1">
        <f t="shared" si="12"/>
        <v>13</v>
      </c>
      <c r="B67" s="1">
        <f t="shared" si="13"/>
        <v>2059</v>
      </c>
      <c r="C67" s="2">
        <f t="shared" si="8"/>
        <v>7882376.7781695798</v>
      </c>
      <c r="D67" s="17">
        <f t="shared" si="9"/>
        <v>149158.40439025001</v>
      </c>
      <c r="E67" s="2">
        <f t="shared" si="10"/>
        <v>33040.135410400311</v>
      </c>
      <c r="F67" s="20">
        <f t="shared" si="11"/>
        <v>399977.91053249128</v>
      </c>
      <c r="G67" s="2">
        <f t="shared" si="14"/>
        <v>24478.648124588468</v>
      </c>
      <c r="H67" s="20">
        <f t="shared" si="7"/>
        <v>424456.55865707976</v>
      </c>
      <c r="I67" s="45">
        <f t="shared" si="15"/>
        <v>7574038.4884923501</v>
      </c>
      <c r="J67" s="46"/>
    </row>
    <row r="68" spans="1:10" x14ac:dyDescent="0.2">
      <c r="A68" s="1">
        <f t="shared" si="12"/>
        <v>14</v>
      </c>
      <c r="B68" s="1">
        <f t="shared" si="13"/>
        <v>2060</v>
      </c>
      <c r="C68" s="2">
        <f t="shared" si="8"/>
        <v>7574038.4884923501</v>
      </c>
      <c r="D68" s="17">
        <f t="shared" si="9"/>
        <v>142821.85597324258</v>
      </c>
      <c r="E68" s="2">
        <f t="shared" si="10"/>
        <v>31231.213244833023</v>
      </c>
      <c r="F68" s="20">
        <f t="shared" si="11"/>
        <v>407977.4687431411</v>
      </c>
      <c r="G68" s="2">
        <f t="shared" si="14"/>
        <v>24968.221087080237</v>
      </c>
      <c r="H68" s="20">
        <f t="shared" si="7"/>
        <v>432945.68983022135</v>
      </c>
      <c r="I68" s="45">
        <f t="shared" si="15"/>
        <v>7252683.4413905386</v>
      </c>
      <c r="J68" s="46"/>
    </row>
    <row r="69" spans="1:10" x14ac:dyDescent="0.2">
      <c r="A69" s="1">
        <f t="shared" si="12"/>
        <v>15</v>
      </c>
      <c r="B69" s="1">
        <f t="shared" si="13"/>
        <v>2061</v>
      </c>
      <c r="C69" s="2">
        <f t="shared" si="8"/>
        <v>7252683.4413905386</v>
      </c>
      <c r="D69" s="17">
        <f t="shared" si="9"/>
        <v>136221.57675527426</v>
      </c>
      <c r="E69" s="2">
        <f t="shared" si="10"/>
        <v>29349.807680309896</v>
      </c>
      <c r="F69" s="20">
        <f t="shared" si="11"/>
        <v>416137.01811800391</v>
      </c>
      <c r="G69" s="2">
        <f t="shared" si="14"/>
        <v>25467.585508821841</v>
      </c>
      <c r="H69" s="20">
        <f t="shared" si="7"/>
        <v>441604.60362682573</v>
      </c>
      <c r="I69" s="45">
        <f t="shared" si="15"/>
        <v>6917950.6068386771</v>
      </c>
      <c r="J69" s="46"/>
    </row>
    <row r="70" spans="1:10" x14ac:dyDescent="0.2">
      <c r="A70" s="1">
        <f t="shared" si="12"/>
        <v>16</v>
      </c>
      <c r="B70" s="1">
        <f t="shared" si="13"/>
        <v>2062</v>
      </c>
      <c r="C70" s="2">
        <f t="shared" si="8"/>
        <v>6917950.6068386771</v>
      </c>
      <c r="D70" s="17">
        <f t="shared" si="9"/>
        <v>129350.27822278631</v>
      </c>
      <c r="E70" s="2">
        <f t="shared" si="10"/>
        <v>27393.935366003829</v>
      </c>
      <c r="F70" s="20">
        <f t="shared" si="11"/>
        <v>424459.75848036399</v>
      </c>
      <c r="G70" s="2">
        <f t="shared" si="14"/>
        <v>25976.937218998279</v>
      </c>
      <c r="H70" s="20">
        <f t="shared" si="7"/>
        <v>450436.69569936226</v>
      </c>
      <c r="I70" s="45">
        <f t="shared" si="15"/>
        <v>6569470.2539960975</v>
      </c>
      <c r="J70" s="46"/>
    </row>
    <row r="71" spans="1:10" x14ac:dyDescent="0.2">
      <c r="A71" s="1">
        <f t="shared" si="12"/>
        <v>17</v>
      </c>
      <c r="B71" s="1">
        <f t="shared" si="13"/>
        <v>2063</v>
      </c>
      <c r="C71" s="2">
        <f t="shared" si="8"/>
        <v>6569470.2539960975</v>
      </c>
      <c r="D71" s="17">
        <f t="shared" si="9"/>
        <v>122200.49648765495</v>
      </c>
      <c r="E71" s="2">
        <f t="shared" si="10"/>
        <v>25361.565438933329</v>
      </c>
      <c r="F71" s="20">
        <f t="shared" si="11"/>
        <v>432948.95364997128</v>
      </c>
      <c r="G71" s="2">
        <f t="shared" si="14"/>
        <v>26496.475963378245</v>
      </c>
      <c r="H71" s="20">
        <f t="shared" si="7"/>
        <v>459445.42961334955</v>
      </c>
      <c r="I71" s="45">
        <f t="shared" si="15"/>
        <v>6206863.7554314686</v>
      </c>
      <c r="J71" s="46"/>
    </row>
    <row r="72" spans="1:10" x14ac:dyDescent="0.2">
      <c r="A72" s="1">
        <f t="shared" si="12"/>
        <v>18</v>
      </c>
      <c r="B72" s="1">
        <f t="shared" si="13"/>
        <v>2064</v>
      </c>
      <c r="C72" s="2">
        <f t="shared" si="8"/>
        <v>6206863.7554314686</v>
      </c>
      <c r="D72" s="17">
        <f t="shared" si="9"/>
        <v>114764.58834451703</v>
      </c>
      <c r="E72" s="2">
        <f t="shared" si="10"/>
        <v>23250.618458395878</v>
      </c>
      <c r="F72" s="20">
        <f t="shared" si="11"/>
        <v>441607.93272297073</v>
      </c>
      <c r="G72" s="2">
        <f t="shared" si="14"/>
        <v>27026.405482645809</v>
      </c>
      <c r="H72" s="20">
        <f t="shared" si="7"/>
        <v>468634.33820561651</v>
      </c>
      <c r="I72" s="45">
        <f t="shared" si="15"/>
        <v>5829743.387111973</v>
      </c>
      <c r="J72" s="46"/>
    </row>
    <row r="73" spans="1:10" x14ac:dyDescent="0.2">
      <c r="A73" s="1">
        <f t="shared" si="12"/>
        <v>19</v>
      </c>
      <c r="B73" s="1">
        <f t="shared" si="13"/>
        <v>2065</v>
      </c>
      <c r="C73" s="2">
        <f t="shared" si="8"/>
        <v>5829743.387111973</v>
      </c>
      <c r="D73" s="17">
        <f t="shared" si="9"/>
        <v>107034.72724284489</v>
      </c>
      <c r="E73" s="2">
        <f t="shared" si="10"/>
        <v>21058.965317394737</v>
      </c>
      <c r="F73" s="20">
        <f t="shared" si="11"/>
        <v>450440.09137743013</v>
      </c>
      <c r="G73" s="2">
        <f t="shared" si="14"/>
        <v>27566.933592298727</v>
      </c>
      <c r="H73" s="20">
        <f t="shared" si="7"/>
        <v>478007.02496972884</v>
      </c>
      <c r="I73" s="45">
        <f t="shared" si="15"/>
        <v>5437712.1240676949</v>
      </c>
      <c r="J73" s="46"/>
    </row>
    <row r="74" spans="1:10" x14ac:dyDescent="0.2">
      <c r="A74" s="1">
        <f t="shared" si="12"/>
        <v>20</v>
      </c>
      <c r="B74" s="1">
        <f t="shared" si="13"/>
        <v>2066</v>
      </c>
      <c r="C74" s="2">
        <f t="shared" si="8"/>
        <v>5437712.1240676949</v>
      </c>
      <c r="D74" s="17">
        <f t="shared" si="9"/>
        <v>99002.89917197144</v>
      </c>
      <c r="E74" s="2">
        <f t="shared" si="10"/>
        <v>18784.426130574087</v>
      </c>
      <c r="F74" s="20">
        <f t="shared" si="11"/>
        <v>459448.89320497873</v>
      </c>
      <c r="G74" s="2">
        <f t="shared" si="14"/>
        <v>28118.2722641447</v>
      </c>
      <c r="H74" s="20">
        <f t="shared" si="7"/>
        <v>487567.1654691234</v>
      </c>
      <c r="I74" s="45">
        <f t="shared" si="15"/>
        <v>5030363.4316399693</v>
      </c>
      <c r="J74" s="46"/>
    </row>
    <row r="75" spans="1:10" x14ac:dyDescent="0.2">
      <c r="A75" s="1">
        <f t="shared" si="12"/>
        <v>21</v>
      </c>
      <c r="B75" s="1">
        <f t="shared" si="13"/>
        <v>2067</v>
      </c>
      <c r="C75" s="2">
        <f t="shared" si="8"/>
        <v>5030363.4316399693</v>
      </c>
      <c r="D75" s="17">
        <f t="shared" si="9"/>
        <v>90660.898457229268</v>
      </c>
      <c r="E75" s="2">
        <f t="shared" si="10"/>
        <v>16424.769098167442</v>
      </c>
      <c r="F75" s="20">
        <f t="shared" si="11"/>
        <v>468637.87106907833</v>
      </c>
      <c r="G75" s="2">
        <f t="shared" si="14"/>
        <v>28680.637709427596</v>
      </c>
      <c r="H75" s="20">
        <f t="shared" si="7"/>
        <v>497318.50877850596</v>
      </c>
      <c r="I75" s="45">
        <f t="shared" si="15"/>
        <v>4607281.0522205252</v>
      </c>
      <c r="J75" s="46"/>
    </row>
    <row r="76" spans="1:10" x14ac:dyDescent="0.2">
      <c r="A76" s="1">
        <f t="shared" si="12"/>
        <v>22</v>
      </c>
      <c r="B76" s="1">
        <f t="shared" si="13"/>
        <v>2068</v>
      </c>
      <c r="C76" s="2">
        <f t="shared" si="8"/>
        <v>4607281.0522205252</v>
      </c>
      <c r="D76" s="17">
        <f t="shared" si="9"/>
        <v>82000.323465328984</v>
      </c>
      <c r="E76" s="2">
        <f t="shared" si="10"/>
        <v>13977.709345453903</v>
      </c>
      <c r="F76" s="20">
        <f t="shared" si="11"/>
        <v>478010.62849045993</v>
      </c>
      <c r="G76" s="2">
        <f t="shared" si="14"/>
        <v>29254.250463616147</v>
      </c>
      <c r="H76" s="20">
        <f t="shared" si="7"/>
        <v>507264.87895407609</v>
      </c>
      <c r="I76" s="45">
        <f t="shared" si="15"/>
        <v>4168038.7873863233</v>
      </c>
      <c r="J76" s="46"/>
    </row>
    <row r="77" spans="1:10" x14ac:dyDescent="0.2">
      <c r="A77" s="1">
        <f t="shared" si="12"/>
        <v>23</v>
      </c>
      <c r="B77" s="1">
        <f t="shared" si="13"/>
        <v>2069</v>
      </c>
      <c r="C77" s="2">
        <f t="shared" si="8"/>
        <v>4168038.7873863233</v>
      </c>
      <c r="D77" s="17">
        <f t="shared" si="9"/>
        <v>73012.572217063323</v>
      </c>
      <c r="E77" s="2">
        <f t="shared" si="10"/>
        <v>11440.907737206337</v>
      </c>
      <c r="F77" s="20">
        <f t="shared" si="11"/>
        <v>487570.84106026916</v>
      </c>
      <c r="G77" s="2">
        <f t="shared" si="14"/>
        <v>29839.33547288847</v>
      </c>
      <c r="H77" s="20">
        <f t="shared" si="7"/>
        <v>517410.17653315765</v>
      </c>
      <c r="I77" s="45">
        <f t="shared" si="15"/>
        <v>3712200.2753330222</v>
      </c>
      <c r="J77" s="46"/>
    </row>
    <row r="78" spans="1:10" x14ac:dyDescent="0.2">
      <c r="A78" s="11">
        <f t="shared" si="12"/>
        <v>24</v>
      </c>
      <c r="B78" s="11">
        <f t="shared" si="13"/>
        <v>2070</v>
      </c>
      <c r="C78" s="2">
        <f t="shared" si="8"/>
        <v>3712200.2753330222</v>
      </c>
      <c r="D78" s="17">
        <f t="shared" si="9"/>
        <v>63688.837905384025</v>
      </c>
      <c r="E78" s="2">
        <f t="shared" si="10"/>
        <v>8811.9696666050131</v>
      </c>
      <c r="F78" s="20">
        <f t="shared" si="11"/>
        <v>497322.25788147456</v>
      </c>
      <c r="G78" s="2">
        <f t="shared" si="14"/>
        <v>30436.12218234624</v>
      </c>
      <c r="H78" s="20">
        <f t="shared" si="7"/>
        <v>527758.38006382086</v>
      </c>
      <c r="I78" s="45">
        <f t="shared" si="15"/>
        <v>3239318.7635079809</v>
      </c>
      <c r="J78" s="46"/>
    </row>
    <row r="79" spans="1:10" x14ac:dyDescent="0.2">
      <c r="A79" s="1">
        <f t="shared" si="12"/>
        <v>25</v>
      </c>
      <c r="B79" s="1">
        <f t="shared" si="13"/>
        <v>2071</v>
      </c>
      <c r="C79" s="2">
        <f t="shared" si="8"/>
        <v>3239318.7635079809</v>
      </c>
      <c r="D79" s="17">
        <f t="shared" si="9"/>
        <v>54020.104316857673</v>
      </c>
      <c r="E79" s="2">
        <f t="shared" si="10"/>
        <v>6088.4438180790949</v>
      </c>
      <c r="F79" s="20">
        <f t="shared" si="11"/>
        <v>507268.70303910406</v>
      </c>
      <c r="G79" s="2">
        <f t="shared" si="14"/>
        <v>31044.844625993166</v>
      </c>
      <c r="H79" s="20">
        <f t="shared" si="7"/>
        <v>538313.54766509729</v>
      </c>
      <c r="I79" s="45">
        <f t="shared" si="15"/>
        <v>2748936.8763416619</v>
      </c>
      <c r="J79" s="46"/>
    </row>
    <row r="80" spans="1:10" x14ac:dyDescent="0.2">
      <c r="A80" s="1">
        <f t="shared" si="12"/>
        <v>26</v>
      </c>
      <c r="B80" s="1">
        <f t="shared" si="13"/>
        <v>2072</v>
      </c>
      <c r="C80" s="2">
        <f t="shared" si="8"/>
        <v>2748936.8763416619</v>
      </c>
      <c r="D80" s="17">
        <f t="shared" si="9"/>
        <v>43997.141154465258</v>
      </c>
      <c r="E80" s="2">
        <f t="shared" si="10"/>
        <v>3267.8209035273408</v>
      </c>
      <c r="F80" s="20">
        <f t="shared" si="11"/>
        <v>517414.07709988614</v>
      </c>
      <c r="G80" s="2">
        <f t="shared" si="14"/>
        <v>31665.74151851303</v>
      </c>
      <c r="H80" s="20">
        <f t="shared" si="7"/>
        <v>549079.81861839921</v>
      </c>
      <c r="I80" s="45">
        <f t="shared" si="15"/>
        <v>2240586.3779742005</v>
      </c>
      <c r="J80" s="46"/>
    </row>
    <row r="81" spans="1:11" x14ac:dyDescent="0.2">
      <c r="A81" s="1">
        <f t="shared" si="12"/>
        <v>27</v>
      </c>
      <c r="B81" s="1">
        <f t="shared" si="13"/>
        <v>2073</v>
      </c>
      <c r="C81" s="2">
        <f t="shared" si="8"/>
        <v>2240586.3779742005</v>
      </c>
      <c r="D81" s="17">
        <f t="shared" si="9"/>
        <v>33610.499259668672</v>
      </c>
      <c r="E81" s="2">
        <f t="shared" si="10"/>
        <v>347.53237135812554</v>
      </c>
      <c r="F81" s="20">
        <f t="shared" si="11"/>
        <v>527762.35864188382</v>
      </c>
      <c r="G81" s="2">
        <f t="shared" si="14"/>
        <v>32299.056348883292</v>
      </c>
      <c r="H81" s="20">
        <f t="shared" si="7"/>
        <v>560061.41499076714</v>
      </c>
      <c r="I81" s="45">
        <f t="shared" si="15"/>
        <v>1713787.9298717442</v>
      </c>
      <c r="J81" s="46"/>
    </row>
    <row r="82" spans="1:11" x14ac:dyDescent="0.2">
      <c r="A82" s="1">
        <f t="shared" si="12"/>
        <v>28</v>
      </c>
      <c r="B82" s="1">
        <f t="shared" si="13"/>
        <v>2074</v>
      </c>
      <c r="C82" s="2">
        <f t="shared" si="8"/>
        <v>1713787.9298717442</v>
      </c>
      <c r="D82" s="17">
        <f t="shared" si="9"/>
        <v>22850.505731623238</v>
      </c>
      <c r="E82" s="2">
        <f t="shared" si="10"/>
        <v>0</v>
      </c>
      <c r="F82" s="20">
        <f t="shared" si="11"/>
        <v>538317.60581472155</v>
      </c>
      <c r="G82" s="2">
        <f t="shared" si="14"/>
        <v>32945.037475860961</v>
      </c>
      <c r="H82" s="20">
        <f t="shared" si="7"/>
        <v>571262.64329058246</v>
      </c>
      <c r="I82" s="45">
        <f t="shared" si="15"/>
        <v>1165375.7923127851</v>
      </c>
      <c r="J82" s="46"/>
    </row>
    <row r="83" spans="1:11" x14ac:dyDescent="0.2">
      <c r="A83" s="1">
        <f t="shared" si="12"/>
        <v>29</v>
      </c>
      <c r="B83" s="1">
        <f t="shared" si="13"/>
        <v>2075</v>
      </c>
      <c r="C83" s="2">
        <f t="shared" si="8"/>
        <v>1165375.7923127851</v>
      </c>
      <c r="D83" s="17">
        <f t="shared" si="9"/>
        <v>11653.757923127818</v>
      </c>
      <c r="E83" s="2">
        <f t="shared" si="10"/>
        <v>0</v>
      </c>
      <c r="F83" s="20">
        <f t="shared" si="11"/>
        <v>549083.95793101599</v>
      </c>
      <c r="G83" s="2">
        <f t="shared" si="14"/>
        <v>33603.938225378181</v>
      </c>
      <c r="H83" s="20">
        <f t="shared" si="7"/>
        <v>582687.89615639416</v>
      </c>
      <c r="I83" s="45">
        <f t="shared" si="15"/>
        <v>594341.65407951875</v>
      </c>
      <c r="J83" s="46"/>
    </row>
    <row r="84" spans="1:11" x14ac:dyDescent="0.2">
      <c r="A84" s="1">
        <f t="shared" si="12"/>
        <v>30</v>
      </c>
      <c r="B84" s="1">
        <f t="shared" si="13"/>
        <v>2076</v>
      </c>
      <c r="C84" s="2">
        <f t="shared" si="8"/>
        <v>594341.65407951875</v>
      </c>
      <c r="D84" s="17">
        <f t="shared" si="9"/>
        <v>0</v>
      </c>
      <c r="E84" s="2">
        <f t="shared" si="10"/>
        <v>0</v>
      </c>
      <c r="F84" s="20">
        <f t="shared" si="11"/>
        <v>560065.63708963629</v>
      </c>
      <c r="G84" s="2">
        <f t="shared" si="14"/>
        <v>34276.016989885742</v>
      </c>
      <c r="H84" s="20">
        <f t="shared" si="7"/>
        <v>594341.65407952201</v>
      </c>
      <c r="I84" s="71">
        <f t="shared" si="15"/>
        <v>-3.2596290111541748E-9</v>
      </c>
      <c r="J84" s="72"/>
    </row>
    <row r="85" spans="1:11" x14ac:dyDescent="0.2">
      <c r="A85" s="9"/>
      <c r="C85" s="7"/>
      <c r="D85" s="7">
        <f>SUM((D55:D84))</f>
        <v>3673432.0810683374</v>
      </c>
      <c r="E85" s="7">
        <v>0</v>
      </c>
      <c r="F85" s="7"/>
      <c r="G85" s="9"/>
      <c r="H85" s="23">
        <f>SUM(H55:H84)</f>
        <v>13577369.366456497</v>
      </c>
      <c r="J85" s="23"/>
    </row>
    <row r="86" spans="1:11" x14ac:dyDescent="0.2">
      <c r="A86" s="41" t="s">
        <v>40</v>
      </c>
    </row>
    <row r="87" spans="1:11" x14ac:dyDescent="0.2">
      <c r="A87" s="68" t="s">
        <v>31</v>
      </c>
      <c r="B87" s="68"/>
      <c r="C87" s="68"/>
      <c r="D87" s="68"/>
      <c r="E87" s="68"/>
      <c r="F87" s="68"/>
      <c r="G87" s="68"/>
      <c r="H87" s="68"/>
      <c r="I87" s="4"/>
      <c r="J87" s="4"/>
      <c r="K87" s="4"/>
    </row>
    <row r="88" spans="1:11" ht="26.25" customHeight="1" x14ac:dyDescent="0.2">
      <c r="A88" s="67" t="s">
        <v>41</v>
      </c>
      <c r="B88" s="67"/>
      <c r="C88" s="67"/>
      <c r="D88" s="67"/>
      <c r="E88" s="67"/>
      <c r="F88" s="67"/>
      <c r="G88" s="67"/>
      <c r="H88" s="67"/>
      <c r="I88" s="21"/>
      <c r="J88" s="21"/>
      <c r="K88" s="21"/>
    </row>
    <row r="89" spans="1:11" x14ac:dyDescent="0.2">
      <c r="A89" s="4" t="s">
        <v>34</v>
      </c>
      <c r="B89" s="4"/>
      <c r="C89" s="4"/>
      <c r="D89" s="4"/>
      <c r="E89" s="4"/>
      <c r="F89" s="4"/>
      <c r="G89" s="4"/>
      <c r="H89" s="4"/>
      <c r="I89" s="4"/>
      <c r="J89" s="4"/>
      <c r="K89" s="4"/>
    </row>
    <row r="91" spans="1:11" ht="15.75" x14ac:dyDescent="0.25">
      <c r="A91" s="42"/>
      <c r="B91" s="6"/>
    </row>
    <row r="92" spans="1:11" x14ac:dyDescent="0.2">
      <c r="B92" s="6"/>
    </row>
    <row r="93" spans="1:11" x14ac:dyDescent="0.2">
      <c r="B93" s="6"/>
    </row>
  </sheetData>
  <mergeCells count="58">
    <mergeCell ref="I71:J71"/>
    <mergeCell ref="I72:J72"/>
    <mergeCell ref="I73:J73"/>
    <mergeCell ref="I74:J74"/>
    <mergeCell ref="I75:J75"/>
    <mergeCell ref="I76:J76"/>
    <mergeCell ref="I77:J77"/>
    <mergeCell ref="I78:J78"/>
    <mergeCell ref="I79:J79"/>
    <mergeCell ref="I80:J80"/>
    <mergeCell ref="A88:H88"/>
    <mergeCell ref="I81:J81"/>
    <mergeCell ref="I82:J82"/>
    <mergeCell ref="I83:J83"/>
    <mergeCell ref="I84:J84"/>
    <mergeCell ref="A87:H87"/>
    <mergeCell ref="I70:J70"/>
    <mergeCell ref="I61:J61"/>
    <mergeCell ref="I62:J62"/>
    <mergeCell ref="I63:J63"/>
    <mergeCell ref="I64:J64"/>
    <mergeCell ref="I65:J65"/>
    <mergeCell ref="I66:J66"/>
    <mergeCell ref="I59:J59"/>
    <mergeCell ref="I60:J60"/>
    <mergeCell ref="I67:J67"/>
    <mergeCell ref="I68:J68"/>
    <mergeCell ref="I69:J69"/>
    <mergeCell ref="I58:J58"/>
    <mergeCell ref="E6:K6"/>
    <mergeCell ref="E7:K7"/>
    <mergeCell ref="E11:K11"/>
    <mergeCell ref="E12:K12"/>
    <mergeCell ref="A50:K51"/>
    <mergeCell ref="A21:K21"/>
    <mergeCell ref="E13:K13"/>
    <mergeCell ref="E14:K14"/>
    <mergeCell ref="E15:K15"/>
    <mergeCell ref="E16:K16"/>
    <mergeCell ref="A49:K49"/>
    <mergeCell ref="I55:J55"/>
    <mergeCell ref="E9:K9"/>
    <mergeCell ref="E8:K8"/>
    <mergeCell ref="E10:K10"/>
    <mergeCell ref="I56:J56"/>
    <mergeCell ref="I57:J57"/>
    <mergeCell ref="A1:B1"/>
    <mergeCell ref="C1:K1"/>
    <mergeCell ref="I54:J54"/>
    <mergeCell ref="E4:K4"/>
    <mergeCell ref="A8:B9"/>
    <mergeCell ref="A4:C4"/>
    <mergeCell ref="A5:B5"/>
    <mergeCell ref="E5:K5"/>
    <mergeCell ref="E17:K17"/>
    <mergeCell ref="A53:J53"/>
    <mergeCell ref="E18:K18"/>
    <mergeCell ref="E19:K19"/>
  </mergeCells>
  <phoneticPr fontId="3" type="noConversion"/>
  <dataValidations count="2">
    <dataValidation type="whole" operator="greaterThanOrEqual" allowBlank="1" showInputMessage="1" showErrorMessage="1" errorTitle="Saisir montant positif" error="Aucun décaissement de la fiducie ne peut être autorisé." sqref="F23:G45" xr:uid="{DDA58738-BD5D-4618-AA9F-5C85772FFD06}">
      <formula1>0</formula1>
    </dataValidation>
    <dataValidation type="list" allowBlank="1" showInputMessage="1" showErrorMessage="1" sqref="C9" xr:uid="{00000000-0002-0000-0000-000000000000}">
      <formula1>"Méthode 1,Méthode 2"</formula1>
    </dataValidation>
  </dataValidations>
  <hyperlinks>
    <hyperlink ref="E2" r:id="rId1" xr:uid="{94DB3D3B-250B-4C41-BE41-9F4054C02D1B}"/>
  </hyperlinks>
  <pageMargins left="0.78740157480314965" right="0.78740157480314965" top="0.98425196850393704" bottom="0.98425196850393704" header="0.51181102362204722" footer="0.51181102362204722"/>
  <pageSetup scale="49" orientation="portrait" r:id="rId2"/>
  <headerFooter alignWithMargins="0">
    <oddHeader xml:space="preserve">&amp;C&amp;"Arial,Gras"&amp;12
MODÈLE TYPE 2019
SANS IMPÔT
Révision de la contribution
à la fiducie  
LET (préciser)&amp;"Arial,Normal"&amp;10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45c86f3-ef32-4e98-93e1-fdaeb63d80aa" xsi:nil="true"/>
    <commentaires xmlns="eda2478b-e544-454a-8fb7-511bff12b22c" xsi:nil="true"/>
    <lcf76f155ced4ddcb4097134ff3c332f xmlns="eda2478b-e544-454a-8fb7-511bff12b22c">
      <Terms xmlns="http://schemas.microsoft.com/office/infopath/2007/PartnerControls"/>
    </lcf76f155ced4ddcb4097134ff3c332f>
    <SharedWithUsers xmlns="d45c86f3-ef32-4e98-93e1-fdaeb63d80aa">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A6C7C59D5AF542BCA76DFA3D67A668" ma:contentTypeVersion="13" ma:contentTypeDescription="Crée un document." ma:contentTypeScope="" ma:versionID="c49115c2a6734d055b6fad0d117c987b">
  <xsd:schema xmlns:xsd="http://www.w3.org/2001/XMLSchema" xmlns:xs="http://www.w3.org/2001/XMLSchema" xmlns:p="http://schemas.microsoft.com/office/2006/metadata/properties" xmlns:ns2="eda2478b-e544-454a-8fb7-511bff12b22c" xmlns:ns3="d45c86f3-ef32-4e98-93e1-fdaeb63d80aa" targetNamespace="http://schemas.microsoft.com/office/2006/metadata/properties" ma:root="true" ma:fieldsID="2328e48545487841e198396b2b79b54f" ns2:_="" ns3:_="">
    <xsd:import namespace="eda2478b-e544-454a-8fb7-511bff12b22c"/>
    <xsd:import namespace="d45c86f3-ef32-4e98-93e1-fdaeb63d80aa"/>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commentaire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a2478b-e544-454a-8fb7-511bff12b2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Balises d’images" ma:readOnly="false" ma:fieldId="{5cf76f15-5ced-4ddc-b409-7134ff3c332f}" ma:taxonomyMulti="true" ma:sspId="99a548d7-6e97-4df7-907f-a2154bca2d21"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commentaires" ma:index="17" nillable="true" ma:displayName="commentaires" ma:format="Dropdown" ma:internalName="commentaires">
      <xsd:simpleType>
        <xsd:restriction base="dms:Text">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45c86f3-ef32-4e98-93e1-fdaeb63d80aa"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91d1424f-beef-4ee5-805e-0717e759090a}" ma:internalName="TaxCatchAll" ma:showField="CatchAllData" ma:web="d45c86f3-ef32-4e98-93e1-fdaeb63d80aa">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20D47362-215E-4FA8-98D3-54292DAAD0D8}">
  <ds:schemaRefs>
    <ds:schemaRef ds:uri="http://schemas.microsoft.com/office/2006/documentManagement/types"/>
    <ds:schemaRef ds:uri="d45c86f3-ef32-4e98-93e1-fdaeb63d80aa"/>
    <ds:schemaRef ds:uri="http://purl.org/dc/elements/1.1/"/>
    <ds:schemaRef ds:uri="eda2478b-e544-454a-8fb7-511bff12b22c"/>
    <ds:schemaRef ds:uri="http://schemas.openxmlformats.org/package/2006/metadata/core-properties"/>
    <ds:schemaRef ds:uri="http://schemas.microsoft.com/office/infopath/2007/PartnerControls"/>
    <ds:schemaRef ds:uri="http://purl.org/dc/term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2FC28ECA-549F-4AD7-80F2-8E489CD6E2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da2478b-e544-454a-8fb7-511bff12b22c"/>
    <ds:schemaRef ds:uri="d45c86f3-ef32-4e98-93e1-fdaeb63d80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1B6D89-5634-43CF-8CC0-A3911287C1EA}">
  <ds:schemaRefs>
    <ds:schemaRef ds:uri="http://schemas.microsoft.com/sharepoint/v3/contenttype/forms"/>
  </ds:schemaRefs>
</ds:datastoreItem>
</file>

<file path=customXml/itemProps4.xml><?xml version="1.0" encoding="utf-8"?>
<ds:datastoreItem xmlns:ds="http://schemas.openxmlformats.org/officeDocument/2006/customXml" ds:itemID="{18DDC1F6-2E3F-4DE2-ABC5-C7A16C86EF2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Calcul de la contribution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révision de la contribution</dc:title>
  <dc:subject>Formulaire de révision de contribution proposé aux exploitants afin de calculer la contribution devant être versée à leur fiducie visant à couvrir les coûts de gestion postfermeture durant une période minimale de 30 ans comme exigé par les conditions inscrites aux décrets.</dc:subject>
  <dc:creator>Ministère de l’Environnement, de la Lutte contre les changements climatiques, de la Faune et des Parcs;MELCCFP</dc:creator>
  <cp:keywords>contribution, fiducie, lieu d’enfouissement technique, garantie financière, calcul d’actualisation</cp:keywords>
  <dc:description/>
  <cp:lastModifiedBy>Galerneau, Sophie</cp:lastModifiedBy>
  <cp:revision/>
  <dcterms:created xsi:type="dcterms:W3CDTF">2007-09-19T16:40:27Z</dcterms:created>
  <dcterms:modified xsi:type="dcterms:W3CDTF">2023-12-06T21:15:29Z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Calleja, Sebastian</vt:lpwstr>
  </property>
  <property fmtid="{D5CDD505-2E9C-101B-9397-08002B2CF9AE}" pid="4" name="xd_ProgID">
    <vt:lpwstr/>
  </property>
  <property fmtid="{D5CDD505-2E9C-101B-9397-08002B2CF9AE}" pid="5" name="SharedWithUsers">
    <vt:lpwstr/>
  </property>
  <property fmtid="{D5CDD505-2E9C-101B-9397-08002B2CF9AE}" pid="6" name="État de validation">
    <vt:lpwstr/>
  </property>
  <property fmtid="{D5CDD505-2E9C-101B-9397-08002B2CF9AE}" pid="7" name="_ExtendedDescription">
    <vt:lpwstr/>
  </property>
  <property fmtid="{D5CDD505-2E9C-101B-9397-08002B2CF9AE}" pid="8" name="display_urn:schemas-microsoft-com:office:office#Author">
    <vt:lpwstr>Calleja, Sebastian</vt:lpwstr>
  </property>
  <property fmtid="{D5CDD505-2E9C-101B-9397-08002B2CF9AE}" pid="9" name="ComplianceAssetId">
    <vt:lpwstr/>
  </property>
  <property fmtid="{D5CDD505-2E9C-101B-9397-08002B2CF9AE}" pid="10" name="TemplateUrl">
    <vt:lpwstr/>
  </property>
  <property fmtid="{D5CDD505-2E9C-101B-9397-08002B2CF9AE}" pid="11" name="TriggerFlowInfo">
    <vt:lpwstr/>
  </property>
  <property fmtid="{D5CDD505-2E9C-101B-9397-08002B2CF9AE}" pid="12" name="ContentTypeId">
    <vt:lpwstr>0x0101005DA6C7C59D5AF542BCA76DFA3D67A668</vt:lpwstr>
  </property>
  <property fmtid="{D5CDD505-2E9C-101B-9397-08002B2CF9AE}" pid="13" name="Suivi">
    <vt:lpwstr/>
  </property>
  <property fmtid="{D5CDD505-2E9C-101B-9397-08002B2CF9AE}" pid="14" name="Étatdudocument">
    <vt:lpwstr>En cours</vt:lpwstr>
  </property>
  <property fmtid="{D5CDD505-2E9C-101B-9397-08002B2CF9AE}" pid="15" name="Mots-clés">
    <vt:lpwstr/>
  </property>
  <property fmtid="{D5CDD505-2E9C-101B-9397-08002B2CF9AE}" pid="16" name="MediaServiceImageTags">
    <vt:lpwstr/>
  </property>
</Properties>
</file>